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56" windowWidth="15135" windowHeight="9240" activeTab="0"/>
  </bookViews>
  <sheets>
    <sheet name="FBA" sheetId="1" r:id="rId1"/>
    <sheet name="VRA" sheetId="2" r:id="rId2"/>
    <sheet name="GTPA" sheetId="3" r:id="rId3"/>
    <sheet name="PSA" sheetId="4" r:id="rId4"/>
    <sheet name="NT-13-1" sheetId="5" r:id="rId5"/>
    <sheet name="NT-13-2-SA" sheetId="6" r:id="rId6"/>
    <sheet name="MT-12-1" sheetId="7" r:id="rId7"/>
    <sheet name="MT-12-3-SA" sheetId="8" r:id="rId8"/>
    <sheet name="FT-6-5" sheetId="9" r:id="rId9"/>
    <sheet name="BT-16-3" sheetId="10" r:id="rId10"/>
    <sheet name="BT-16-4" sheetId="11" r:id="rId11"/>
    <sheet name="Ats-8-1" sheetId="12" r:id="rId12"/>
    <sheet name="Ats-8-3-SA" sheetId="13" r:id="rId13"/>
    <sheet name="IA-6-6" sheetId="14" r:id="rId14"/>
    <sheet name="GS-17-7" sheetId="15" r:id="rId15"/>
    <sheet name="GS-17-6" sheetId="16" r:id="rId16"/>
    <sheet name="PPekv-17-8" sheetId="17" r:id="rId17"/>
    <sheet name="FS-20-4" sheetId="18" r:id="rId18"/>
    <sheet name="FSL-20-5" sheetId="19" r:id="rId19"/>
    <sheet name="ATID-18-3" sheetId="20" r:id="rId20"/>
    <sheet name="ATID-18-4" sheetId="21" r:id="rId21"/>
    <sheet name="TrMS-17-12" sheetId="22" r:id="rId22"/>
    <sheet name="ĮSIPval-17-13" sheetId="23" r:id="rId23"/>
    <sheet name="KP-10-2" sheetId="24" r:id="rId24"/>
    <sheet name="KP-10-3" sheetId="25" r:id="rId25"/>
    <sheet name="FIVPS-6-4" sheetId="26" r:id="rId26"/>
    <sheet name="SEGM-25-1" sheetId="27" r:id="rId27"/>
    <sheet name="INTvertė-19-6" sheetId="28" r:id="rId28"/>
    <sheet name="NĮ-19-8" sheetId="29" r:id="rId29"/>
    <sheet name="FNįsip-19-4" sheetId="30" r:id="rId30"/>
    <sheet name="IFN-19-5" sheetId="31" r:id="rId31"/>
    <sheet name="PNĮ-19-7" sheetId="32" r:id="rId32"/>
    <sheet name="JFBA-6-3-SA" sheetId="33" r:id="rId33"/>
    <sheet name="JUNG-14" sheetId="34" r:id="rId34"/>
    <sheet name="KAS-6-1" sheetId="35" r:id="rId35"/>
    <sheet name="KLAID7-7" sheetId="36" r:id="rId36"/>
    <sheet name="KLAID-7-10" sheetId="37" r:id="rId37"/>
  </sheets>
  <definedNames>
    <definedName name="_xlnm.Print_Area" localSheetId="29">'FNįsip-19-4'!$A$1:$H$25</definedName>
    <definedName name="_xlnm.Print_Area" localSheetId="30">'IFN-19-5'!$A$1:$H$19</definedName>
    <definedName name="_xlnm.Print_Area" localSheetId="27">'INTvertė-19-6'!$A$1:$H$27</definedName>
    <definedName name="_xlnm.Print_Area" localSheetId="36">'KLAID-7-10'!$A$1:$K$53</definedName>
    <definedName name="_xlnm.Print_Area" localSheetId="35">'KLAID7-7'!$A$1:$H$86</definedName>
    <definedName name="_xlnm.Print_Area" localSheetId="6">'MT-12-1'!$A$1:$R$54</definedName>
    <definedName name="_xlnm.Print_Area" localSheetId="28">'NĮ-19-8'!$A$1:$K$21</definedName>
    <definedName name="_xlnm.Print_Area" localSheetId="31">'PNĮ-19-7'!$A$1:$K$20</definedName>
    <definedName name="_xlnm.Print_Area" localSheetId="3">'PSA'!$A$1:$L$83</definedName>
    <definedName name="_xlnm.Print_Titles" localSheetId="19">'ATID-18-3'!$19:$19</definedName>
    <definedName name="_xlnm.Print_Titles" localSheetId="20">'ATID-18-4'!$19:$19</definedName>
    <definedName name="_xlnm.Print_Titles" localSheetId="11">'Ats-8-1'!$9:$11</definedName>
    <definedName name="_xlnm.Print_Titles" localSheetId="12">'Ats-8-3-SA'!$9:$11</definedName>
    <definedName name="_xlnm.Print_Titles" localSheetId="9">'BT-16-3'!$19:$19</definedName>
    <definedName name="_xlnm.Print_Titles" localSheetId="10">'BT-16-4'!$19:$19</definedName>
    <definedName name="_xlnm.Print_Titles" localSheetId="0">'FBA'!$19:$19</definedName>
    <definedName name="_xlnm.Print_Titles" localSheetId="25">'FIVPS-6-4'!$19:$19</definedName>
    <definedName name="_xlnm.Print_Titles" localSheetId="17">'FS-20-4'!$10:$12</definedName>
    <definedName name="_xlnm.Print_Titles" localSheetId="18">'FSL-20-5'!$19:$19</definedName>
    <definedName name="_xlnm.Print_Titles" localSheetId="15">'GS-17-6'!$19:$19</definedName>
    <definedName name="_xlnm.Print_Titles" localSheetId="14">'GS-17-7'!$19:$19</definedName>
    <definedName name="_xlnm.Print_Titles" localSheetId="13">'IA-6-6'!$19:$19</definedName>
    <definedName name="_xlnm.Print_Titles" localSheetId="22">'ĮSIPval-17-13'!$19:$19</definedName>
    <definedName name="_xlnm.Print_Titles" localSheetId="32">'JFBA-6-3-SA'!$19:$19</definedName>
    <definedName name="_xlnm.Print_Titles" localSheetId="33">'JUNG-14'!$19:$19</definedName>
    <definedName name="_xlnm.Print_Titles" localSheetId="34">'KAS-6-1'!$9:$10</definedName>
    <definedName name="_xlnm.Print_Titles" localSheetId="23">'KP-10-2'!$19:$19</definedName>
    <definedName name="_xlnm.Print_Titles" localSheetId="24">'KP-10-3'!$19:$19</definedName>
    <definedName name="_xlnm.Print_Titles" localSheetId="6">'MT-12-1'!$9:$11</definedName>
    <definedName name="_xlnm.Print_Titles" localSheetId="7">'MT-12-3-SA'!$9:$11</definedName>
    <definedName name="_xlnm.Print_Titles" localSheetId="4">'NT-13-1'!$9:$11</definedName>
    <definedName name="_xlnm.Print_Titles" localSheetId="5">'NT-13-2-SA'!$9:$11</definedName>
    <definedName name="_xlnm.Print_Titles" localSheetId="16">'PPekv-17-8'!$19:$19</definedName>
    <definedName name="_xlnm.Print_Titles" localSheetId="3">'PSA'!$19:$21</definedName>
    <definedName name="_xlnm.Print_Titles" localSheetId="21">'TrMS-17-12'!$19:$19</definedName>
    <definedName name="_xlnm.Print_Titles" localSheetId="1">'VRA'!$20:$20</definedName>
  </definedNames>
  <calcPr fullCalcOnLoad="1"/>
</workbook>
</file>

<file path=xl/sharedStrings.xml><?xml version="1.0" encoding="utf-8"?>
<sst xmlns="http://schemas.openxmlformats.org/spreadsheetml/2006/main" count="2354" uniqueCount="1019">
  <si>
    <t>(viešojo sektoriaus subjekto, parengusio finansinės būklės ataskaitą (konsoliduotąją finansinės būklės ataskaitą), kodas, adresas)</t>
  </si>
  <si>
    <t>FINANSINĖS BŪKLĖS ATASKAITA</t>
  </si>
  <si>
    <t>(data)</t>
  </si>
  <si>
    <t>Pateikimo valiuta ir tikslumas: litais arba tūkstančiais litų</t>
  </si>
  <si>
    <t>Eil. Nr.</t>
  </si>
  <si>
    <t>Straipsniai</t>
  </si>
  <si>
    <t xml:space="preserve">Pastabos Nr. </t>
  </si>
  <si>
    <t>Paskutinė ataskaitinio laikotarpio diena</t>
  </si>
  <si>
    <t>Paskutinė praėjusio ataskaitinio laikotarpio diena</t>
  </si>
  <si>
    <t>A.</t>
  </si>
  <si>
    <t>ILGALAIKIS TURTAS</t>
  </si>
  <si>
    <t>I.</t>
  </si>
  <si>
    <t>Nematerialusis turtas</t>
  </si>
  <si>
    <t>I.1</t>
  </si>
  <si>
    <t>Plėtros darbai</t>
  </si>
  <si>
    <t>I.2</t>
  </si>
  <si>
    <t>Programinė įranga ir jos licencijos</t>
  </si>
  <si>
    <t>I.3</t>
  </si>
  <si>
    <t>Kitas nematerialusis turtas</t>
  </si>
  <si>
    <t>I.4</t>
  </si>
  <si>
    <t>Nebaigti projektai ir išankstiniai mokėjimai</t>
  </si>
  <si>
    <t>I.5</t>
  </si>
  <si>
    <t>Prestižas</t>
  </si>
  <si>
    <t>II.</t>
  </si>
  <si>
    <t>Ilgalaikis materialusis turtas</t>
  </si>
  <si>
    <t>II.1</t>
  </si>
  <si>
    <t>Žemė</t>
  </si>
  <si>
    <t>II.2</t>
  </si>
  <si>
    <t>Pastatai</t>
  </si>
  <si>
    <t>II.3</t>
  </si>
  <si>
    <t>Infrastruktūros ir kiti statiniai</t>
  </si>
  <si>
    <t>II.4</t>
  </si>
  <si>
    <t>Nekilnojamosios kultūros vertybės</t>
  </si>
  <si>
    <t>II.5</t>
  </si>
  <si>
    <t>Mašinos ir įrenginiai</t>
  </si>
  <si>
    <t>II.6</t>
  </si>
  <si>
    <t>Transporto priemonės</t>
  </si>
  <si>
    <t>II.7</t>
  </si>
  <si>
    <t>Kilnojamosios kultūros vertybės</t>
  </si>
  <si>
    <t>II.8</t>
  </si>
  <si>
    <t>Baldai ir biuro įranga</t>
  </si>
  <si>
    <t>II.9</t>
  </si>
  <si>
    <r>
      <t>Kitas ilgalaikis</t>
    </r>
    <r>
      <rPr>
        <b/>
        <sz val="10"/>
        <rFont val="Times New Roman"/>
        <family val="1"/>
      </rPr>
      <t xml:space="preserve"> </t>
    </r>
    <r>
      <rPr>
        <sz val="10"/>
        <rFont val="Times New Roman"/>
        <family val="1"/>
      </rPr>
      <t>materialusis turtas</t>
    </r>
  </si>
  <si>
    <t>II.10</t>
  </si>
  <si>
    <t>Nebaigta statyba ir išankstiniai mokėjimai</t>
  </si>
  <si>
    <t>III.</t>
  </si>
  <si>
    <t>Ilgalaikis finansinis turtas</t>
  </si>
  <si>
    <t>IV.</t>
  </si>
  <si>
    <t>B.</t>
  </si>
  <si>
    <t>BIOLOGINIS TURTAS</t>
  </si>
  <si>
    <t>C.</t>
  </si>
  <si>
    <t>TRUMPALAIKIS TURTAS</t>
  </si>
  <si>
    <t>Atsargos</t>
  </si>
  <si>
    <t>Strateginės ir neliečiamosios atsargos</t>
  </si>
  <si>
    <t>Medžiagos, žaliavos ir ūkinis inventorius</t>
  </si>
  <si>
    <t>Nebaigta gaminti produkcija ir nebaigtos vykdyti sutartys</t>
  </si>
  <si>
    <t>Pagaminta produkcija, atsargos, skirtos parduoti (perduoti)</t>
  </si>
  <si>
    <t>Ilgalaikis materialusis ir biologinis turtas, skirtas parduoti</t>
  </si>
  <si>
    <t>Išankstiniai apmokėjimai</t>
  </si>
  <si>
    <r>
      <t>Per vienus</t>
    </r>
    <r>
      <rPr>
        <b/>
        <sz val="10"/>
        <rFont val="Times New Roman"/>
        <family val="1"/>
      </rPr>
      <t xml:space="preserve"> </t>
    </r>
    <r>
      <rPr>
        <sz val="10"/>
        <rFont val="Times New Roman"/>
        <family val="1"/>
      </rPr>
      <t>metus gautinos sumos</t>
    </r>
  </si>
  <si>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</si>
  <si>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</si>
  <si>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</si>
  <si>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</si>
  <si>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</si>
  <si>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</si>
  <si>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</si>
  <si>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</si>
  <si>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</si>
  <si>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</si>
  <si>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</si>
  <si>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</si>
  <si>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</si>
  <si>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</si>
  <si>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</si>
  <si>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</si>
  <si>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</si>
  <si>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</si>
  <si>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</si>
  <si>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</si>
  <si>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</si>
  <si>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</si>
  <si>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</si>
  <si>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</si>
  <si>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</si>
  <si>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</si>
  <si>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</si>
  <si>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</si>
  <si>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 xml:space="preserve">I.3 </t>
  </si>
  <si>
    <t>Kiti ilgalaikiai įsipareigojimai</t>
  </si>
  <si>
    <t>Trumpalaikiai įsipareigojimai</t>
  </si>
  <si>
    <t>Ilgalaikių atidėjinių einamųjų metų dalis ir trumpalaikiai atidėjiniai</t>
  </si>
  <si>
    <t>Ilgalaikių įsipareigojimų einamųjų metų dalis</t>
  </si>
  <si>
    <t>Trumpalaikiai finansiniai įsipareigojimai</t>
  </si>
  <si>
    <t>Mokėtinos subsidijos, dotacijos ir finansavimo sumos</t>
  </si>
  <si>
    <t>Mokėtinos sumos į Europos Sąjungos biudžetą</t>
  </si>
  <si>
    <t>Mokėtinos sumos į biudžetus ir fondus</t>
  </si>
  <si>
    <t>II.6.1</t>
  </si>
  <si>
    <t>Grąžintinos finansavimo sumos</t>
  </si>
  <si>
    <t>II.6.2</t>
  </si>
  <si>
    <t>Kitos mokėtinos sumos biudžetui</t>
  </si>
  <si>
    <t>Mokėtinos socialinės išmokos</t>
  </si>
  <si>
    <t>Grąžintini mokesčiai, įmokos ir jų permokos</t>
  </si>
  <si>
    <t>Tiekėjams mokėtinos sumos</t>
  </si>
  <si>
    <t>Su darbo santykiais susiję įsipareigojimai</t>
  </si>
  <si>
    <t>II.11</t>
  </si>
  <si>
    <t>Sukauptos mokėtinos sumos</t>
  </si>
  <si>
    <t>II.12</t>
  </si>
  <si>
    <t>Kiti trumpalaikiai įsipareigojimai</t>
  </si>
  <si>
    <t>F.</t>
  </si>
  <si>
    <t>GRYNASIS TURTAS</t>
  </si>
  <si>
    <t>Dalininkų kapitalas</t>
  </si>
  <si>
    <t>Rezervai</t>
  </si>
  <si>
    <t>Tikrosios vertės rezervas</t>
  </si>
  <si>
    <t>Kiti rezervai</t>
  </si>
  <si>
    <t>Nuosavybės metodo įtaka</t>
  </si>
  <si>
    <t>Sukauptas perviršis ar deficitas</t>
  </si>
  <si>
    <t>IV.1</t>
  </si>
  <si>
    <t>Einamųjų metų perviršis ar deficitas</t>
  </si>
  <si>
    <t>IV.2</t>
  </si>
  <si>
    <t>Ankstesnių metų perviršis ar deficitas</t>
  </si>
  <si>
    <t>G.</t>
  </si>
  <si>
    <t>MAŽUMOS DALIS</t>
  </si>
  <si>
    <t>IŠ VISO FINANSAVIMO SUMŲ, ĮSIPAREIGOJIMŲ, GRYNOJO TURTO IR MAŽUMOS DALIES:</t>
  </si>
  <si>
    <r>
      <t>(teisės aktais įpareigoto pasirašyti asmens</t>
    </r>
    <r>
      <rPr>
        <b/>
        <sz val="10"/>
        <rFont val="Times New Roman"/>
        <family val="1"/>
      </rPr>
      <t xml:space="preserve"> </t>
    </r>
    <r>
      <rPr>
        <sz val="10"/>
        <rFont val="Times New Roman"/>
        <family val="1"/>
      </rPr>
      <t>pareigų pavadinimas)                                     (parašas)</t>
    </r>
  </si>
  <si>
    <t>(vardas ir pavardė)</t>
  </si>
  <si>
    <t>3-iojo VSAFAS „Veiklos rezultatų ataskaita“</t>
  </si>
  <si>
    <t>(Žemesniojo lygio viešojo sektoriaus subjektų, išskyrus mokesčių fondus ir išteklių fondus</t>
  </si>
  <si>
    <t>(įskaitant socialinės apsaugos fondus), veiklos rezultatų ataskaitos forma)</t>
  </si>
  <si>
    <t>(viešojo sektoriaus subjekto arba viešojo sektoriaus subjektų grupės pavadinimas)</t>
  </si>
  <si>
    <t>(viešojo sektoriaus subjekto, parengusio veiklos rezultatų ataskaitą</t>
  </si>
  <si>
    <t>arba konsoliduotąją veiklos rezultatų ataskaitą,  kodas, adresas)</t>
  </si>
  <si>
    <t>VEIKLOS REZULTATŲ ATASKAITA</t>
  </si>
  <si>
    <t>Pastabos Nr.</t>
  </si>
  <si>
    <t>Ataskaitinis laikotarpis</t>
  </si>
  <si>
    <t>Praėjęs ataskaitinis laikotarpis</t>
  </si>
  <si>
    <t>PAGRINDINĖS VEIKLOS PAJAMOS</t>
  </si>
  <si>
    <t>FINANSAVIMO PAJAMOS</t>
  </si>
  <si>
    <t>I.1.</t>
  </si>
  <si>
    <t>I.2.</t>
  </si>
  <si>
    <t xml:space="preserve">Iš savivaldybių biudžetų </t>
  </si>
  <si>
    <t>I.3.</t>
  </si>
  <si>
    <t>Iš ES, užsienio valstybių ir tarptautinių organizacijų lėšų</t>
  </si>
  <si>
    <t>I.4.</t>
  </si>
  <si>
    <t>Iš kitų finansavimo šaltinių</t>
  </si>
  <si>
    <t>MOKESČIŲ IR SOCIALINIŲ ĮMOKŲ PAJAMOS</t>
  </si>
  <si>
    <t xml:space="preserve">PAGRINDINĖS VEIKLOS KITOS PAJAMOS </t>
  </si>
  <si>
    <t>III.1.</t>
  </si>
  <si>
    <t>Pagrindinės veiklos kitos pajamos</t>
  </si>
  <si>
    <t>III.2.</t>
  </si>
  <si>
    <t>Pervestinų pagrindinės veiklos kitų pajamų suma</t>
  </si>
  <si>
    <t>PAGRINDINĖS VEIKLOS SĄNAUDOS</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</si>
  <si>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</si>
  <si>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</si>
  <si>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</si>
  <si>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</si>
  <si>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</si>
  <si>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</si>
  <si>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</si>
  <si>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</si>
  <si>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</si>
  <si>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</si>
  <si>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</si>
  <si>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</si>
  <si>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</si>
  <si>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</si>
  <si>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</si>
  <si>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</si>
  <si>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</si>
  <si>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NUVERTĖJIMO IR NURAŠYTŲ SUMŲ</t>
  </si>
  <si>
    <t>IX.</t>
  </si>
  <si>
    <t>SUNAUDOTŲ IR PARDUOTŲ ATSARGŲ SAVIKAINA</t>
  </si>
  <si>
    <t>X.</t>
  </si>
  <si>
    <t>socialinių išmokų</t>
  </si>
  <si>
    <t>SOCIALINIŲ IŠMOKŲ</t>
  </si>
  <si>
    <t>XI.</t>
  </si>
  <si>
    <t>nuomos</t>
  </si>
  <si>
    <t>NUOMOS</t>
  </si>
  <si>
    <t>XII.</t>
  </si>
  <si>
    <t>finansavimo</t>
  </si>
  <si>
    <t>FINANSAVIMO</t>
  </si>
  <si>
    <t>XIII.</t>
  </si>
  <si>
    <t>kitų paslaugų</t>
  </si>
  <si>
    <t>KITŲ PASLAUGŲ</t>
  </si>
  <si>
    <t>XIV.</t>
  </si>
  <si>
    <t xml:space="preserve">Kitos </t>
  </si>
  <si>
    <t>KITOS</t>
  </si>
  <si>
    <t>PAGRINDINĖS VEIKLOS PERVIRŠIS AR DEFICITAS</t>
  </si>
  <si>
    <t>KITOS VEIKLOS REZULTATAS</t>
  </si>
  <si>
    <t xml:space="preserve">I. </t>
  </si>
  <si>
    <t>Kitos veiklos pajamos</t>
  </si>
  <si>
    <t>KITOS VEIKLOS PAJAMOS</t>
  </si>
  <si>
    <t>PERVESTINOS Į BIUDŽETĄ KITOS VEIKLOS PAJAMOS</t>
  </si>
  <si>
    <t xml:space="preserve">III. </t>
  </si>
  <si>
    <t>Kitos veiklos sąnaudos</t>
  </si>
  <si>
    <t>KITOS VEIKLOS SĄNAUDOS</t>
  </si>
  <si>
    <t>FINANSINĖS IR INVESTICINĖS VEIKLOS REZULTATAS</t>
  </si>
  <si>
    <t>APSKAITOS POLITIKOS KEITIMO IR ESMINIŲ APSKAITOS KLAIDŲ TAISYMO ĮTAKA</t>
  </si>
  <si>
    <t>PELNO MOKESTIS</t>
  </si>
  <si>
    <t>H.</t>
  </si>
  <si>
    <t>GRYNASIS PERVIRŠIS AR DEFICITAS PRIEŠ NUOSAVYBĖS METODO ĮTAKĄ</t>
  </si>
  <si>
    <t>NUOSAVYBĖS METODO ĮTAKA</t>
  </si>
  <si>
    <t>J.</t>
  </si>
  <si>
    <t>GRYNASIS PERVIRŠIS AR DEFICITAS</t>
  </si>
  <si>
    <t>TENKANTIS KONTROLIUOJANČIAJAM SUBJEKTUI</t>
  </si>
  <si>
    <t>TENKANTIS MAŽUMOS DALIAI</t>
  </si>
  <si>
    <t>_______________________________________________                     _____________</t>
  </si>
  <si>
    <t>4-ojo VSAFAS „Grynojo turto pokyčių ataskaita“</t>
  </si>
  <si>
    <t>1 priedas</t>
  </si>
  <si>
    <t>(Grynojo turto pokyčių ataskaitos forma)</t>
  </si>
  <si>
    <t>(viešojo sektoriaus subjekto, parengusio grynojo turto pokyčių ataskaitą arba konsoliduotąją grynojo turto pokyčių ataskaitą, kodas, adresas)</t>
  </si>
  <si>
    <t xml:space="preserve">GRYNOJO TURTO POKYČIŲ ATASKAITA*   </t>
  </si>
  <si>
    <t xml:space="preserve">           Pateikimo valiuta ir tikslumas: litais arba tūkstančiais litų</t>
  </si>
  <si>
    <t>Pasta-bos Nr.</t>
  </si>
  <si>
    <t>Tenka kontroliuojančiajam subjektui</t>
  </si>
  <si>
    <t>Iš viso</t>
  </si>
  <si>
    <t>Mažu-mos dalis</t>
  </si>
  <si>
    <t>Kiti rezer-vai</t>
  </si>
  <si>
    <t>1.</t>
  </si>
  <si>
    <t>2.</t>
  </si>
  <si>
    <t>x</t>
  </si>
  <si>
    <t>3.</t>
  </si>
  <si>
    <t>4.</t>
  </si>
  <si>
    <t>5.</t>
  </si>
  <si>
    <t xml:space="preserve">Kiti sudaryti rezervai </t>
  </si>
  <si>
    <t>6.</t>
  </si>
  <si>
    <t>Kiti panaudoti rezervai</t>
  </si>
  <si>
    <t>7.</t>
  </si>
  <si>
    <t>Dalininkų (nuosavo) kapitalo padidėjimo (sumažėjimo) sumos</t>
  </si>
  <si>
    <t>8.</t>
  </si>
  <si>
    <t>Ataskaitinio laikotarpio grynasis perviršis ar deficitas</t>
  </si>
  <si>
    <t>9.</t>
  </si>
  <si>
    <t>10.</t>
  </si>
  <si>
    <t>11.</t>
  </si>
  <si>
    <t>12.</t>
  </si>
  <si>
    <t>13.</t>
  </si>
  <si>
    <t>14.</t>
  </si>
  <si>
    <t>15.</t>
  </si>
  <si>
    <t>16.</t>
  </si>
  <si>
    <t>17.</t>
  </si>
  <si>
    <t>(teisės aktais įpareigoto pasirašyti asmens pareigų pavadinimas)</t>
  </si>
  <si>
    <t>(parašas)</t>
  </si>
  <si>
    <t>*Pažymėti ataskaitos laukai nepildomi.</t>
  </si>
  <si>
    <t>5-ojo VSAFAS „Pinigų srautų ataskaita“</t>
  </si>
  <si>
    <t>(Žemesniojo lygio viešojo sektoriaus subjektų, išskyrus mokesčių fondus ir išteklių fondus, pinigų srautų ataskaitos forma)</t>
  </si>
  <si>
    <t>(viešojo sektoriaus subjekto, parengusio pinigų srautų ataskaitą (konsoliduotąją pinigų srautų ataskaitą), kodas, adresas)</t>
  </si>
  <si>
    <t>PINIGŲ SRAUTŲ ATASKAITA</t>
  </si>
  <si>
    <t xml:space="preserve">               Pateikimo valiuta ir tikslumas: litais arba tūkstančiais litų</t>
  </si>
  <si>
    <t>Tiesioginiai pinigų srautai</t>
  </si>
  <si>
    <t>Netiesioginiai pinigų srautai</t>
  </si>
  <si>
    <t>Netiesioginiaipinigų srautai</t>
  </si>
  <si>
    <t>3</t>
  </si>
  <si>
    <t>PAGRINDINĖS VEIKLOS PINIGŲ SRAUTAI</t>
  </si>
  <si>
    <t>Įplaukos</t>
  </si>
  <si>
    <t>I.1.1</t>
  </si>
  <si>
    <t>Iš valstybės biudžeto</t>
  </si>
  <si>
    <t>I.1.2</t>
  </si>
  <si>
    <t>I.1.3</t>
  </si>
  <si>
    <t>Iš ES, užsienio valstybių ir tarptautinių organizacijų</t>
  </si>
  <si>
    <t>I.1.4</t>
  </si>
  <si>
    <t>Iš mokesčių</t>
  </si>
  <si>
    <t>1.3.</t>
  </si>
  <si>
    <t>Iš socialinių įmokų</t>
  </si>
  <si>
    <t>Už suteiktas paslaugas iš pirkėjų</t>
  </si>
  <si>
    <t>I.5.</t>
  </si>
  <si>
    <t>Už suteiktas paslaugas iš biudžeto</t>
  </si>
  <si>
    <t>I.6.</t>
  </si>
  <si>
    <t>Gautos palūkanos</t>
  </si>
  <si>
    <t>I.7.</t>
  </si>
  <si>
    <t>Kitos įplaukos</t>
  </si>
  <si>
    <t>Pervestos lėšos</t>
  </si>
  <si>
    <t>Į valstybės biudžetą</t>
  </si>
  <si>
    <t>Į savivaldybių biudžetus</t>
  </si>
  <si>
    <t>II.3.</t>
  </si>
  <si>
    <t>ES, užsienio valstybėms ir tarptautinėms organizacijoms</t>
  </si>
  <si>
    <t xml:space="preserve">Į kitus išteklių fondus </t>
  </si>
  <si>
    <t>Kitiems subjektams</t>
  </si>
  <si>
    <t>Išmokos</t>
  </si>
  <si>
    <t>Darbo užmokesčio ir socialinio draudimo</t>
  </si>
  <si>
    <t>Komunalinių paslaugų ir ryšių</t>
  </si>
  <si>
    <t>Komandiruočių</t>
  </si>
  <si>
    <t>Transporto</t>
  </si>
  <si>
    <t>Kvalifikacijos kėlimo</t>
  </si>
  <si>
    <t>Paprastojo remonto ir eksploatavimo</t>
  </si>
  <si>
    <t>III.7</t>
  </si>
  <si>
    <t>Atsargų įsigijimo</t>
  </si>
  <si>
    <t>III.8</t>
  </si>
  <si>
    <t>Socialinių išmokų</t>
  </si>
  <si>
    <t>III.9</t>
  </si>
  <si>
    <t>Nuomos</t>
  </si>
  <si>
    <t>III.10</t>
  </si>
  <si>
    <t>Kitų paslaugų įsigijimo</t>
  </si>
  <si>
    <t>III.11</t>
  </si>
  <si>
    <t>Sumokėtos palūkanos</t>
  </si>
  <si>
    <t>III.12</t>
  </si>
  <si>
    <t>Kitos išmokos</t>
  </si>
  <si>
    <t>INVESTICINĖS VEIKLOS PINIGŲ SRAUTAI</t>
  </si>
  <si>
    <t>IV.3</t>
  </si>
  <si>
    <t>FINANSINĖS VEIKLOS PINIGŲ SRAUTAI</t>
  </si>
  <si>
    <t>Įplaukos iš gautų paskolų</t>
  </si>
  <si>
    <t>Gautų paskolų grąžinimas</t>
  </si>
  <si>
    <t>Finansinės nuomos (lizingo) įsipareigojimų apmokėjimas</t>
  </si>
  <si>
    <t>Gautos finansavimo sumos ilgalaikiam ir biologiniam turtui įsigyti:</t>
  </si>
  <si>
    <t>Iš ES, užsienio valstybių ir tarptautinių  organizacijų</t>
  </si>
  <si>
    <t>IV.4</t>
  </si>
  <si>
    <t>Gauti dividendai</t>
  </si>
  <si>
    <t>VALIUTOS KURSŲ PASIKEITIMO ĮTAKA PINIGŲ IR PINIGŲ EKVIVALENTŲ LIKUČIUI</t>
  </si>
  <si>
    <t>Pinigų ir pinigų ekvivalentų padidėjimas (sumažėjimas)</t>
  </si>
  <si>
    <t>Pinigai ir pinigų ekvivalentai ataskaitinio laikotarpio pradžioje</t>
  </si>
  <si>
    <t>Pinigai ir pinigų ekvivalentai ataskaitinio laikotarpio pabaigoje</t>
  </si>
  <si>
    <t>13-ojo VSAFAS „Nematerialusis turtas“</t>
  </si>
  <si>
    <t>(Informacijos apie nematerialiojo turto balansinės vertės pasikeitimą per ataskaitinį laikotarpį pateikimo aukštesniojo ir žemesniojo lygių finansinių ataskaitų aiškinamajame rašte forma)</t>
  </si>
  <si>
    <t>NEMATERIALIOJO TURTO BALANSINĖS VERTĖS PASIKEITIMAS PER ATASKAITINĮ LAIKOTARPĮ*</t>
  </si>
  <si>
    <t>Nebaigti projektai ir išankstiniai apmokėjimai</t>
  </si>
  <si>
    <t>patentai ir kitos licencijos (išskyrus nurodytus 4 stulpelyje)</t>
  </si>
  <si>
    <t>literatūros, mokslo ir meno kūriniai</t>
  </si>
  <si>
    <t>kitas nematerialusis turtas</t>
  </si>
  <si>
    <t>nebaigti projektai</t>
  </si>
  <si>
    <t>išankstiniai apmokėjimai</t>
  </si>
  <si>
    <t>Įsigijimo ar pasigaminimo savikaina ataskaitinio laikotarpio pradžioje</t>
  </si>
  <si>
    <t>Įsigijimai per ataskaitinį laikotarpį</t>
  </si>
  <si>
    <t>2.1.</t>
  </si>
  <si>
    <t>pirkto turto įsigijimo savikaina</t>
  </si>
  <si>
    <t>2.2.</t>
  </si>
  <si>
    <t>neatlygintinai gauto turto įsigijimo savikaina</t>
  </si>
  <si>
    <t>Parduoto, perduoto ir  nurašyto turto suma per ataskaitinį laikotarpį</t>
  </si>
  <si>
    <t>3.1.</t>
  </si>
  <si>
    <t>parduoto</t>
  </si>
  <si>
    <t>3.2.</t>
  </si>
  <si>
    <t>perduoto</t>
  </si>
  <si>
    <t>3.3.</t>
  </si>
  <si>
    <t>nurašyto</t>
  </si>
  <si>
    <t>Pergrupavimai (+/-)</t>
  </si>
  <si>
    <t>Įsigijimo ar pasigaminimo savikaina ataskaitinio laikotarpio pabaigoje (1+2-3+/-4)</t>
  </si>
  <si>
    <t>Sukaupta amortizacijos suma ataskaitinio laikotarpio pradžioje</t>
  </si>
  <si>
    <t>X</t>
  </si>
  <si>
    <t>Neatlygintinai gauto turto sukaupta amortizacijos suma**</t>
  </si>
  <si>
    <t xml:space="preserve"> Apskaičiuota amortizacijos suma per ataskaitinį laikotarpį</t>
  </si>
  <si>
    <t>Sukaupta  parduoto,  perduoto ir nurašyto turto amortizacijos suma</t>
  </si>
  <si>
    <t>9.1.</t>
  </si>
  <si>
    <t>9.2.</t>
  </si>
  <si>
    <t>9.3.</t>
  </si>
  <si>
    <t>Sukaupta amortizacijos suma ataskaitinio laikotarpio pabaigoje (6+7+8-9+/-10)</t>
  </si>
  <si>
    <t>Nuvertėjimo suma ataskaitinio laikotarpio pradžioje</t>
  </si>
  <si>
    <t>Neatlygintinai gauto turto sukaupta nuvertėjimo suma**</t>
  </si>
  <si>
    <t>Apskaičiuota nuvertėjimo suma per ataskaitinį laikotarpį</t>
  </si>
  <si>
    <t>Panaikinta nuvertėjimo suma per ataskaitinį laikotarpį</t>
  </si>
  <si>
    <t>Sukaupta parduoto, perduoto ir nurašyto turto nuvertėjimo suma</t>
  </si>
  <si>
    <t>16.1.</t>
  </si>
  <si>
    <t>16.2.</t>
  </si>
  <si>
    <t>16.3.</t>
  </si>
  <si>
    <t>18.</t>
  </si>
  <si>
    <t>Nuvertėjimo suma ataskaitinio laikotarpio pabaigoje (12+13+14-15-16+/-17)</t>
  </si>
  <si>
    <t>19.</t>
  </si>
  <si>
    <t>Nematerialiojo turto likutinė vertė ataskaitinio laikotarpio pabaigoje (5-11-18)</t>
  </si>
  <si>
    <t>20.</t>
  </si>
  <si>
    <t>Nematerialiojo turto likutinė vertė  ataskaitinio laikotarpio pradžioje (1-6-12)</t>
  </si>
  <si>
    <t xml:space="preserve"> * – Pažymėti ataskaitos laukai nepildomi.</t>
  </si>
  <si>
    <t>**– Kito subjekto sukaupta turto amortizacijos arba nuvertėjimo suma iki perdavimo.</t>
  </si>
  <si>
    <t>12-ojo VSAFAS „Ilgalaikis materialusis turtas“</t>
  </si>
  <si>
    <t>(Informacijos apie ilgalaikio materialiojo turto balansinės vertės pasikeitimą per ataskaitinį laikotarpį pateikimo žemesniojo ir aukštesniojo lygių aiškinamajame rašte forma)</t>
  </si>
  <si>
    <t>ILGALAIKIO MATERIALIOJO TURTO BALANSINĖS VERTĖS PASIKEITIMAS PER ATASKAITINĮ LAIKOTARPĮ*</t>
  </si>
  <si>
    <t xml:space="preserve">Eil. Nr. </t>
  </si>
  <si>
    <t>Infrastru-ktūros ir kiti statiniai</t>
  </si>
  <si>
    <t>Nekilno-jamosios kultūros vertybės</t>
  </si>
  <si>
    <t>Trans-porto priemonės</t>
  </si>
  <si>
    <t>Kilnoja-mosios kultūros vertybės</t>
  </si>
  <si>
    <t>Kitas ilgalaikis materialusis turtas</t>
  </si>
  <si>
    <t>Nebaigta statyba</t>
  </si>
  <si>
    <t>Išanksti-niai apmo-kėjimai</t>
  </si>
  <si>
    <t>Gyvena-mieji</t>
  </si>
  <si>
    <t>Kiti pastatai</t>
  </si>
  <si>
    <t>Kitos vertybės</t>
  </si>
  <si>
    <t>Įsigijimai per ataskaitinį laikotarpį (2.1+2.2)</t>
  </si>
  <si>
    <t xml:space="preserve">       </t>
  </si>
  <si>
    <t>Parduoto, perduoto ir  nurašyto turto suma per ataskaitinį laikotarpį (3.1+3.2+3.3)</t>
  </si>
  <si>
    <t>Sukaupta nusidėvėjimo suma ataskaitinio laikotarpio pradžioje</t>
  </si>
  <si>
    <t>Neatlygintinai gauto turto sukaupta nusidėvėjimo suma**</t>
  </si>
  <si>
    <t>Apskaičiuota nusidėvėjimo suma per  ataskaitinį laikotarpį</t>
  </si>
  <si>
    <t>Sukaupta parduoto, perduoto ir nurašyto turto nusidėvėjimo suma (9.1+9.2+9.3)</t>
  </si>
  <si>
    <t>Sukaupta nusidėvėjimo suma ataskaitinio laikotarpio pabaigoje (6+7+8-9+/-10)</t>
  </si>
  <si>
    <t xml:space="preserve">Apskaičiuota nuvertėjimo suma per ataskaitinį laikotarpį </t>
  </si>
  <si>
    <t>Sukaupta parduoto, perduoto ir nurašyto turto nuvertėjimo suma (16.1+16.2+16.3)</t>
  </si>
  <si>
    <r>
      <t>Nuvertėjimo suma ataskaitinio laikotarpio pabaigoje (12+13+14</t>
    </r>
    <r>
      <rPr>
        <b/>
        <strike/>
        <sz val="10"/>
        <rFont val="Times New Roman"/>
        <family val="1"/>
      </rPr>
      <t xml:space="preserve"> </t>
    </r>
    <r>
      <rPr>
        <b/>
        <sz val="10"/>
        <rFont val="Times New Roman"/>
        <family val="1"/>
      </rPr>
      <t xml:space="preserve">-15-16+/-17) </t>
    </r>
  </si>
  <si>
    <t>21.</t>
  </si>
  <si>
    <t>22.</t>
  </si>
  <si>
    <t>22.1.</t>
  </si>
  <si>
    <t>22.2.</t>
  </si>
  <si>
    <t>22.3.</t>
  </si>
  <si>
    <t>23.</t>
  </si>
  <si>
    <t>24.</t>
  </si>
  <si>
    <t>25.</t>
  </si>
  <si>
    <t>Ilgalaikio materialiojo turto likutinė vertė ataskaitinio laikotarpio pabaigoje (5-11-18+ 24)</t>
  </si>
  <si>
    <t>26.</t>
  </si>
  <si>
    <t>Ilgalaikio materialiojo turto likutinė vertė ataskaitinio laikotarpio pradžioje (1-6-12+19)</t>
  </si>
  <si>
    <t>* - Pažymėti ataskaitos laukai nepildomi.</t>
  </si>
  <si>
    <t>**- Kito subjekto sukaupta turto nusidėvėjimo arba nuvertėjimo suma iki perdavimo.</t>
  </si>
  <si>
    <t>Straipsnio pavadinimas</t>
  </si>
  <si>
    <t>1.1.</t>
  </si>
  <si>
    <t>1.2.</t>
  </si>
  <si>
    <t>* Reikšmingos sumos turi būti detalizuojamos aiškinamojo rašto tekste.</t>
  </si>
  <si>
    <t>_____________________________</t>
  </si>
  <si>
    <t>17-ojo VSAFAS „Finansinis turtas ir finansiniai įsipareigojimai“</t>
  </si>
  <si>
    <t>4 priedas</t>
  </si>
  <si>
    <t>1.4.</t>
  </si>
  <si>
    <t>2.3.</t>
  </si>
  <si>
    <t>2.4.</t>
  </si>
  <si>
    <t>Per ataskaitinį laikotarpį</t>
  </si>
  <si>
    <t>1.5.</t>
  </si>
  <si>
    <t>2.5.</t>
  </si>
  <si>
    <t xml:space="preserve">                         16-ojo VSAFAS „Biologinis turtas ir mineraliniai ištekliai“ </t>
  </si>
  <si>
    <t xml:space="preserve">                         3 priedas</t>
  </si>
  <si>
    <t xml:space="preserve">(Informacijos apie biologinio turto, įvertinto tikrąją verte, vertės pasikeitimą per ataskaitinį laikotarpį pateikimo žemesniojo ir aukštesniojo lygių finansinių ataskaitų aiškinamajame rašte formos pavyzdys)     </t>
  </si>
  <si>
    <t>BIOLOGINIO TURTO, ĮVERTINTO TIKRĄJĄ VERTE, VERTĖS PASIKEITIMAS PER ATASKAITINĮ LAIKOTARPĮ</t>
  </si>
  <si>
    <t xml:space="preserve">Žemės ūkio veikloje naudojamo biologinio turto grupė </t>
  </si>
  <si>
    <t>Ne žemės ūkio veikloje naudojamo biologinio turto grupė</t>
  </si>
  <si>
    <r>
      <t xml:space="preserve">Išankstiniai mokėjimai už biologinį turtą  </t>
    </r>
    <r>
      <rPr>
        <b/>
        <sz val="11"/>
        <color indexed="10"/>
        <rFont val="Times New Roman"/>
        <family val="1"/>
      </rPr>
      <t xml:space="preserve"> </t>
    </r>
  </si>
  <si>
    <t>Likutis ataskaitinio laikotarpio pradžioje</t>
  </si>
  <si>
    <t>Biologinio turto padidėjimas dėl:</t>
  </si>
  <si>
    <t>Prieauglio</t>
  </si>
  <si>
    <t>Įsigijimo</t>
  </si>
  <si>
    <t xml:space="preserve">Tikrosios vertės pasikeitimo, įvertinus pardavimo vietos išlaidas, pokyčių                              </t>
  </si>
  <si>
    <t>Gauto nemokamai</t>
  </si>
  <si>
    <t xml:space="preserve">Pergrupavimo </t>
  </si>
  <si>
    <t>Biologinio turto sumažėjimas dėl:</t>
  </si>
  <si>
    <t xml:space="preserve">Pardavimo  </t>
  </si>
  <si>
    <t>Perdavimo</t>
  </si>
  <si>
    <t>Tikrosios vertės, atėmus įvertintas pardavimo vietos išlaidas, pokyčių</t>
  </si>
  <si>
    <t>3.4.</t>
  </si>
  <si>
    <t xml:space="preserve">Žemės ūkio produkcijos numatomo gavimo </t>
  </si>
  <si>
    <t>3.5.</t>
  </si>
  <si>
    <t xml:space="preserve">Nurašymo </t>
  </si>
  <si>
    <t>3.6.</t>
  </si>
  <si>
    <t>3.7.</t>
  </si>
  <si>
    <t>Kitų priežasčių</t>
  </si>
  <si>
    <t>Kiti  pokyčiai*</t>
  </si>
  <si>
    <t>Likutis ataskaitinio laikotarpio pabaigoje (1+2–3+/–4)</t>
  </si>
  <si>
    <t>* Pokyčiai turi būti paaiškinti  aiškinamajame rašte.</t>
  </si>
  <si>
    <t>X  pažymėti ataskaitos laukai nepildomi.</t>
  </si>
  <si>
    <t xml:space="preserve">16-ojo VSAFAS „Biologinis turtas ir mineraliniai ištekliai“ </t>
  </si>
  <si>
    <t>                           6 priedas</t>
  </si>
  <si>
    <r>
      <t>(Informacijos apie po vienų metų gautinas sumas pagal grąžinimo laikotarpius pateikimo žemesniojo ir aukštesniojo lygių finansinių ataskaitų aiškinamajame rašte</t>
    </r>
    <r>
      <rPr>
        <b/>
        <sz val="11"/>
        <rFont val="Times New Roman"/>
        <family val="1"/>
      </rPr>
      <t xml:space="preserve"> forma)</t>
    </r>
  </si>
  <si>
    <r>
      <t xml:space="preserve">Balansinė </t>
    </r>
    <r>
      <rPr>
        <b/>
        <sz val="11"/>
        <rFont val="Times New Roman"/>
        <family val="1"/>
      </rPr>
      <t>vertė</t>
    </r>
  </si>
  <si>
    <t xml:space="preserve">17-ojo VSAFAS „Finansinis turtas ir finansiniai įsipareigojimai“ </t>
  </si>
  <si>
    <r>
      <t>13</t>
    </r>
    <r>
      <rPr>
        <b/>
        <sz val="10"/>
        <rFont val="Times New Roman"/>
        <family val="1"/>
      </rPr>
      <t xml:space="preserve"> </t>
    </r>
    <r>
      <rPr>
        <sz val="10"/>
        <rFont val="Times New Roman"/>
        <family val="1"/>
      </rPr>
      <t>priedas</t>
    </r>
  </si>
  <si>
    <r>
      <t xml:space="preserve">(Informacijos apie įsipareigojimus pagal jų įvykdymo valiutą pateikimo žemesniojo ir aukštesniojo lygių finansinių ataskaitų aiškinamajame rašte </t>
    </r>
    <r>
      <rPr>
        <b/>
        <sz val="10"/>
        <rFont val="Times New Roman"/>
        <family val="1"/>
      </rPr>
      <t>forma)</t>
    </r>
  </si>
  <si>
    <t>Įsipareigojimų dalis valiuta</t>
  </si>
  <si>
    <t>Nacionaline  </t>
  </si>
  <si>
    <t>Eurais </t>
  </si>
  <si>
    <t>JAV doleriais </t>
  </si>
  <si>
    <t>Kitomis  </t>
  </si>
  <si>
    <t>Iš viso </t>
  </si>
  <si>
    <t>priedas</t>
  </si>
  <si>
    <t xml:space="preserve">(Informacijos apie biologinio turto, įvertinto įsigijimo savikaina arba normatyvinėmis kainomis, vertės pasikeitimą per ataskaitinį laikotarpį pateikimo žemesniojo ir aukštesniojo lygių finansinių ataskaitų aiškinamajame rašte formos pavyzdys)     </t>
  </si>
  <si>
    <t>BIOLOGINIO TURTO, ĮVERTINTO ĮSIGIJIMO SAVIKAINA ARBA NORMATYVINĖMIS KAINOMIS, VERTĖS PASIKEITIMAS PER ATASKAITINĮ LAIKOTARPĮ</t>
  </si>
  <si>
    <t>Išankstiniai mokėjimai už biologinį turtą</t>
  </si>
  <si>
    <t>Pardavimo</t>
  </si>
  <si>
    <t xml:space="preserve">3.2. </t>
  </si>
  <si>
    <t>Nuvertėjimo</t>
  </si>
  <si>
    <t>Kiti pokyčiai *</t>
  </si>
  <si>
    <t xml:space="preserve"> * Pokyčiai turi būti paaiškinti  aiškinamajame rašte.</t>
  </si>
  <si>
    <t>________________________________</t>
  </si>
  <si>
    <t xml:space="preserve">                         8-ojo VSAFAS „Atsargos“</t>
  </si>
  <si>
    <t xml:space="preserve">                         1 priedas</t>
  </si>
  <si>
    <t>(Informacijos apie balansinę atsargų vertę pateikimo žemesniojo lygio finansinių ataskaitų aiškinamajame rašte forma)</t>
  </si>
  <si>
    <t>ATSARGŲ VERTĖS PASIKEITIMAS PER ATASKAITINĮ LAIKOTARPĮ*</t>
  </si>
  <si>
    <t>Pagaminta produkcija ir atsargos, skirtos parduoti</t>
  </si>
  <si>
    <t xml:space="preserve">nebaigta gaminti produkcija </t>
  </si>
  <si>
    <t>nebaigtos vykdyti sutartys</t>
  </si>
  <si>
    <t>pagaminta produkcija</t>
  </si>
  <si>
    <t>atsargos, skirtos parduoti</t>
  </si>
  <si>
    <t>Atsargų įsigijimo vertė ataskaitinio laikotarpio pradžioje</t>
  </si>
  <si>
    <r>
      <t>Įsigyta atsargų per ataskaitinį laikotarpį:</t>
    </r>
    <r>
      <rPr>
        <sz val="9"/>
        <rFont val="Times New (W1)"/>
        <family val="1"/>
      </rPr>
      <t xml:space="preserve"> </t>
    </r>
    <r>
      <rPr>
        <sz val="9"/>
        <rFont val="Times New (W1)"/>
        <family val="0"/>
      </rPr>
      <t>(2.1+2.2)</t>
    </r>
  </si>
  <si>
    <t>įsigyto turto įsigijimo savikaina</t>
  </si>
  <si>
    <t>nemokamai gautų atsargų įsigijimo savikaina</t>
  </si>
  <si>
    <t>Atsargų sumažėjimas per ataskaitinį laikotarpį  (3.1+3.2+3.3+3.4)</t>
  </si>
  <si>
    <t>Parduota</t>
  </si>
  <si>
    <t>Perleista (paskirstyta)</t>
  </si>
  <si>
    <t>Sunaudota veikloje</t>
  </si>
  <si>
    <t>Kiti nurašymai</t>
  </si>
  <si>
    <t>Atsargų įsigijimo vertė ataskaitinio laikotarpio pabaigoje (1+2-3+/-4)</t>
  </si>
  <si>
    <t>Atsargų nuvertėjimas ataskaitinio laikotarpio pradžioje</t>
  </si>
  <si>
    <t>Nemokamai arba už simbolinį atlygį gautų atsargų sukaupta nuvertėjimo suma (iki perdavimo)</t>
  </si>
  <si>
    <r>
      <t>Atsargų nuvertėjimas</t>
    </r>
    <r>
      <rPr>
        <b/>
        <sz val="9"/>
        <rFont val="Times New Roman"/>
        <family val="1"/>
      </rPr>
      <t xml:space="preserve"> </t>
    </r>
    <r>
      <rPr>
        <sz val="9"/>
        <rFont val="Times New Roman"/>
        <family val="1"/>
      </rPr>
      <t xml:space="preserve">per ataskaitinį laikotarpį </t>
    </r>
  </si>
  <si>
    <t>10-ojo VSAFAS „Kitos pajamos“</t>
  </si>
  <si>
    <t>Pajamos iš rinkliavų</t>
  </si>
  <si>
    <t>Pajamos iš administracinių baudų</t>
  </si>
  <si>
    <t>Pajamos iš dividendų</t>
  </si>
  <si>
    <t>Pajamos iš atsargų pardavimo</t>
  </si>
  <si>
    <t>Suteiktų paslaugų pajamos**</t>
  </si>
  <si>
    <t xml:space="preserve">Pajamos iš atsargų pardavimo </t>
  </si>
  <si>
    <t>Nuomos pajamos</t>
  </si>
  <si>
    <t>Suteiktų paslaugų, išskyrus nuomą, pajamos**</t>
  </si>
  <si>
    <t>_______________________</t>
  </si>
  <si>
    <t>                                                                                       6-ojo VSAFAS „Finansinių ataskaitų aiškinamasis raštas“</t>
  </si>
  <si>
    <t xml:space="preserve">                                                                                       4 priedas               </t>
  </si>
  <si>
    <t>(Informacijos apie finansinės ir investicinės veiklos pajamas ir sąnaudas pateikimo aukštesniojo ir žemesniojo lygių finansinių ataskaitų aiškinamajame rašte forma)</t>
  </si>
  <si>
    <t>FINANSINĖS IR INVESTICINĖS VEIKLOS PAJAMOS IR SĄNAUDOS</t>
  </si>
  <si>
    <t>Finansinės ir investicinės veiklos pajamos</t>
  </si>
  <si>
    <t>Pelnas dėl valiutos kurso pasikeitimo</t>
  </si>
  <si>
    <t>Baudų ir delspinigių pajamos</t>
  </si>
  <si>
    <t>Palūkanų pajamos</t>
  </si>
  <si>
    <t>Dividendai</t>
  </si>
  <si>
    <r>
      <t>Kitos finansinės ir investicinės veiklos pajamos</t>
    </r>
    <r>
      <rPr>
        <b/>
        <sz val="12"/>
        <rFont val="Times New Roman"/>
        <family val="1"/>
      </rPr>
      <t>*</t>
    </r>
  </si>
  <si>
    <t>Pervestinos finansinės ir investicinės veiklos pajamos</t>
  </si>
  <si>
    <t>Finansinės ir investicinės veiklos sąnaudos</t>
  </si>
  <si>
    <t>Nuostolis dėl valiutos kurso pasikeitimo</t>
  </si>
  <si>
    <t>Baudų ir delspinigių sąnaudos</t>
  </si>
  <si>
    <t xml:space="preserve">Palūkanų sąnaudos </t>
  </si>
  <si>
    <t>Kitos finansinės ir investicinės veiklos sąnaudos*</t>
  </si>
  <si>
    <t>Finansinės ir investicinės veiklos rezultatas (1-2)</t>
  </si>
  <si>
    <t>(Informacijos pagal veiklos segmentus pateikimo aukštesniojo ir žemesniojo lygių finansinių ataskaitų aiškinamajame rašte formos pavyzdys)</t>
  </si>
  <si>
    <t xml:space="preserve">20XX M. INFORMACIJA PAGAL VEIKLOS SEGMENTUS </t>
  </si>
  <si>
    <t>Eil. nr.</t>
  </si>
  <si>
    <t>Finansinių atsaskaitų straipsniai</t>
  </si>
  <si>
    <t>Segmentai</t>
  </si>
  <si>
    <t>Iš  viso</t>
  </si>
  <si>
    <t>Bendros valstybės paslaugos</t>
  </si>
  <si>
    <t>Gynyba</t>
  </si>
  <si>
    <t>Viešoji tvarka ir visuomenės apsauga</t>
  </si>
  <si>
    <t>Ekonomika</t>
  </si>
  <si>
    <t>Aplinkos apsauga</t>
  </si>
  <si>
    <t>Būstas ir komunalinis ūkis</t>
  </si>
  <si>
    <t>Sveikatos apsauga</t>
  </si>
  <si>
    <t>Poilsis, kultūra ir religija</t>
  </si>
  <si>
    <t>Švietimas</t>
  </si>
  <si>
    <t>Socialinė apsauga</t>
  </si>
  <si>
    <t>Nuvertėjimo ir nurašytų sumų</t>
  </si>
  <si>
    <t>1.9.</t>
  </si>
  <si>
    <t>Sunaudotų ir parduotų atsargų savikaina</t>
  </si>
  <si>
    <t>1.10.</t>
  </si>
  <si>
    <t>1.11.</t>
  </si>
  <si>
    <t>1.12.</t>
  </si>
  <si>
    <t>Finansavimo</t>
  </si>
  <si>
    <t>1.13.</t>
  </si>
  <si>
    <t>Kitų paslaugų</t>
  </si>
  <si>
    <t>1.14.</t>
  </si>
  <si>
    <t>Išmokos:</t>
  </si>
  <si>
    <t>3.1.1.</t>
  </si>
  <si>
    <t>3.1.2.</t>
  </si>
  <si>
    <t>3.1.3.</t>
  </si>
  <si>
    <t>3.1.4.</t>
  </si>
  <si>
    <t>3.1.5.</t>
  </si>
  <si>
    <t>3.1.6.</t>
  </si>
  <si>
    <t>3.1.7.</t>
  </si>
  <si>
    <t>3.1.8.</t>
  </si>
  <si>
    <t>3.1.9.</t>
  </si>
  <si>
    <t>3.1.10.</t>
  </si>
  <si>
    <t>3.1.11.</t>
  </si>
  <si>
    <t>3.1.12.</t>
  </si>
  <si>
    <r>
      <t>Atsargų nuvertėjimo</t>
    </r>
    <r>
      <rPr>
        <b/>
        <sz val="9"/>
        <rFont val="Times New Roman"/>
        <family val="1"/>
      </rPr>
      <t xml:space="preserve"> </t>
    </r>
    <r>
      <rPr>
        <sz val="9"/>
        <rFont val="Times New Roman"/>
        <family val="1"/>
      </rPr>
      <t>atkūrimo per ataskaitinį laikotarpį suma</t>
    </r>
  </si>
  <si>
    <t>Per ataskaitinį laikotarpį parduotų, perleistų (paskirstytų), sunaudotų ir nurašytų atsargų nuvertėjimas (10.1+10.2+10.3+10.4)</t>
  </si>
  <si>
    <t>10.1.</t>
  </si>
  <si>
    <t>10.2.</t>
  </si>
  <si>
    <t>10.3.</t>
  </si>
  <si>
    <t>10.4.</t>
  </si>
  <si>
    <t>Nuvertėjimo pergrupavimai (+/-)</t>
  </si>
  <si>
    <t>Atsargų nuvertėjimas ataskaitinio laikotarpio pabaigoje (6+7+8-9-10+/-11)</t>
  </si>
  <si>
    <t>Atsargų balansinė vertė ataskaitinio laikotarpio pabaigoje (5-12)</t>
  </si>
  <si>
    <t>Atsargų balansinė vertė ataskaitinio laikotarpio pradžioje (1-6)</t>
  </si>
  <si>
    <t>_______________________________</t>
  </si>
  <si>
    <t>*Reikšmingos sumos turi būti detalizuojamos aiškinamojo rašto tekste.</t>
  </si>
  <si>
    <t>                                                                                                                6-ojo VSAFAS „Finansinių ataskaitų aiškinamasis raštas“</t>
  </si>
  <si>
    <t xml:space="preserve">                                                                                                                6 priedas               </t>
  </si>
  <si>
    <t>(Informacijos apie išankstinius apmokėjimus pateikimo žemesniojo ir aukštesniojo lygių finansinių ataskaitų aiškinamajame rašte forma)</t>
  </si>
  <si>
    <t>INFORMACIJA APIE IŠANKSTINIUS APMOKĖJIMUS</t>
  </si>
  <si>
    <t>Išankstinių apmokėjimų įsigijimo savikaina</t>
  </si>
  <si>
    <t>Išankstiniai apmokėjimai tiekėjams</t>
  </si>
  <si>
    <t>Išankstiniai apmokėjimai viešojo sektoriaus subjektams pavedimams vykdyti</t>
  </si>
  <si>
    <t>Išankstiniai mokesčių mokėjimai</t>
  </si>
  <si>
    <t>Išankstiniai mokėjimai Europos Sąjungai</t>
  </si>
  <si>
    <t>Išankstiniai apmokėjimai darbuotojams</t>
  </si>
  <si>
    <t>1.6.</t>
  </si>
  <si>
    <t>Kiti išanktiniai apmokėjimai</t>
  </si>
  <si>
    <t>1.7.</t>
  </si>
  <si>
    <t>Ateinančių laikotarpių sąnaudos ne viešojo sektoriaus subjektų pavedimams vykdyti</t>
  </si>
  <si>
    <t>1.8.</t>
  </si>
  <si>
    <t>Kitos ateinančių laikotarpių sąnaudos</t>
  </si>
  <si>
    <t>Išankstinių apmokėjimų nuvertėjimas</t>
  </si>
  <si>
    <t>Išankstinių apmokėjimų balansinė vertė (1-2)</t>
  </si>
  <si>
    <t>7 priedas</t>
  </si>
  <si>
    <r>
      <t>(Informacijos apie per vienus metus gautinas sumas, pateikimo žemesniojo ir aukštesniojo lygių finansinių ataskaitų aiškinamajame rašte</t>
    </r>
    <r>
      <rPr>
        <b/>
        <sz val="12"/>
        <rFont val="Times New Roman"/>
        <family val="1"/>
      </rPr>
      <t xml:space="preserve"> forma)</t>
    </r>
  </si>
  <si>
    <r>
      <t>INFORMACIJA APIE PER VIENUS METUS GAUTINAS SUMAS</t>
    </r>
  </si>
  <si>
    <t>iš viso</t>
  </si>
  <si>
    <t>tarp jų iš viešojo sektoriaus subjektų</t>
  </si>
  <si>
    <t>tarp jų iš kontroliuojamų ir asocijuotųjų ne viešojo sektoriaus subjektų</t>
  </si>
  <si>
    <t>Per vienus metus gautinų sumų įsigijimo savikaina, iš viso (1.1+1.2+1.3+1.4+1.5+1.6)</t>
  </si>
  <si>
    <t xml:space="preserve"> 1.1.</t>
  </si>
  <si>
    <t>Gautinos finansavimo sumos </t>
  </si>
  <si>
    <t>Gautini mokesčiai ir socialinės įmokos </t>
  </si>
  <si>
    <t>1.2.1.</t>
  </si>
  <si>
    <t>Gautini mokesčiai</t>
  </si>
  <si>
    <t>1.2.2.</t>
  </si>
  <si>
    <t>Gautinos socialinės įmokos</t>
  </si>
  <si>
    <t>Gautinos sumos už turto naudojimą, parduotas prekes, turtą, paslaugas </t>
  </si>
  <si>
    <t>1.3.1.</t>
  </si>
  <si>
    <t>Gautinos sumos už turto naudojimą</t>
  </si>
  <si>
    <t>1.3.2.</t>
  </si>
  <si>
    <t>Gautinos sumos už parduotas prekes</t>
  </si>
  <si>
    <t>1.3.3.</t>
  </si>
  <si>
    <t>Gautinos sumos už suteiktas paslaugas</t>
  </si>
  <si>
    <t>1.3.4.</t>
  </si>
  <si>
    <t>Gautinos sumos už parduotą ilgalaikį turtą</t>
  </si>
  <si>
    <t>1.3.5.</t>
  </si>
  <si>
    <t>Kitos</t>
  </si>
  <si>
    <t>Gautinos sumos už konfiskuotą turtą, baudos ir kitos netesybos</t>
  </si>
  <si>
    <t>1.5.1.</t>
  </si>
  <si>
    <t>Iš biudžeto</t>
  </si>
  <si>
    <t>1.5.2.</t>
  </si>
  <si>
    <r>
      <t xml:space="preserve">Per vienus metus gautinų sumų nuvertėjimas ataskaitinio laikotarpio </t>
    </r>
    <r>
      <rPr>
        <b/>
        <sz val="10"/>
        <rFont val="Times New Roman"/>
        <family val="1"/>
      </rPr>
      <t>pabaigoje</t>
    </r>
  </si>
  <si>
    <r>
      <t xml:space="preserve">Per vienus metus gautinų sumų balansinė vertė </t>
    </r>
    <r>
      <rPr>
        <b/>
        <sz val="10"/>
        <rFont val="Times New Roman"/>
        <family val="1"/>
      </rPr>
      <t>(1-2)</t>
    </r>
  </si>
  <si>
    <t>                           17-ojo VSAFAS „Finansinis turtas ir finansiniai įsipareigojimai“</t>
  </si>
  <si>
    <t>PO VIENŲ METŲ GAUTINOS SUMOS PAGAL GRĄŽINIMO LAIKOTARPIUS IR JŲ EINAMŲJŲ METŲ DALIS</t>
  </si>
  <si>
    <t>Grąžinimo terminas</t>
  </si>
  <si>
    <t>Įsigijimo savikaina</t>
  </si>
  <si>
    <t>Suteiktų paskolų:</t>
  </si>
  <si>
    <t>Per vienus metus *</t>
  </si>
  <si>
    <t>Nuo vienų iki penkerių metų</t>
  </si>
  <si>
    <t xml:space="preserve"> 1.3.</t>
  </si>
  <si>
    <t>Po penkerių metų</t>
  </si>
  <si>
    <t>Kitų ilgalaikių gautinų sumų:</t>
  </si>
  <si>
    <t>* Nurodoma einamųjų metų dalis</t>
  </si>
  <si>
    <t>8 priedas</t>
  </si>
  <si>
    <t>(Informacijos apie pinigus ir pinigų ekvivalentus pateikimo žemesniojo lygio finansinių ataskaitų aiškinamajame rašte forma)</t>
  </si>
  <si>
    <t>INFORMACIJA APIE PINIGUS IR PINIGŲ EKVIVALENTUS</t>
  </si>
  <si>
    <t>biudžeto asignavimai</t>
  </si>
  <si>
    <t>Pinigai iš valstybės biudžeto (įskaitant Europos Sąjungos finansinę paramą) (1.1+1.2+1.3+1.4–1.5)</t>
  </si>
  <si>
    <t>Pinigai bankų sąskaitose</t>
  </si>
  <si>
    <t>Pinigai kasoje </t>
  </si>
  <si>
    <t>Pinigai kelyje </t>
  </si>
  <si>
    <t>Pinigai įšaldytose sąskaitose</t>
  </si>
  <si>
    <t>Pinigų įšaldytose sąskaitose nuvertėjimas</t>
  </si>
  <si>
    <t>Pinigai iš savivaldybės biudžeto (2.1+2.2+2.3+2.4–2.5)</t>
  </si>
  <si>
    <t>2.1. </t>
  </si>
  <si>
    <t>Pinigai bankų sąskaitose </t>
  </si>
  <si>
    <t>2.2. </t>
  </si>
  <si>
    <t>2.3. </t>
  </si>
  <si>
    <t>2.4. </t>
  </si>
  <si>
    <t>3. </t>
  </si>
  <si>
    <t>Ilgalaikio turto (išskyrus finansinį) ir biologinio turto įsigijimas(-)</t>
  </si>
  <si>
    <t>Ilgalaikio turto (išskyrus finansinį) ir biologinio turto perleidimas(+)</t>
  </si>
  <si>
    <t>Pinigai ir pinigų ekvivalentai iš kitų šaltinių (3.1+3.2+3.3+3.4–3.5+3.6+3.7)</t>
  </si>
  <si>
    <t>3.1. </t>
  </si>
  <si>
    <t>3.2. </t>
  </si>
  <si>
    <t>3.3. </t>
  </si>
  <si>
    <t>3.4. </t>
  </si>
  <si>
    <t>3.6. </t>
  </si>
  <si>
    <t>Indėliai, kurių terminas neviršija trijų mėnesių </t>
  </si>
  <si>
    <t>3.7. </t>
  </si>
  <si>
    <t>Kiti pinigų ekvivalentai </t>
  </si>
  <si>
    <t>Iš viso pinigų ir pinigų ekvivalentų (1+2+3)</t>
  </si>
  <si>
    <t>5. </t>
  </si>
  <si>
    <t>Iš jų išteklių fondų lėšos </t>
  </si>
  <si>
    <t xml:space="preserve">                                      4 priedas</t>
  </si>
  <si>
    <t>(Informacijos apie finansavimo sumas pagal šaltinį, tikslinę paskirtį ir jų pokyčius per ataskaitinį laikotarpį pateikimo žemesniojo lygio</t>
  </si>
  <si>
    <t>finansinių ataskaitų aiškinamajame rašte forma)</t>
  </si>
  <si>
    <t>FINANSAVIMO SUMOS PAGAL ŠALTINĮ, TIKSLINĘ PASKIRTĮ IR JŲ POKYČIAI PER ATASKAITINĮ LAIKOTARPĮ</t>
  </si>
  <si>
    <t>Finansavimo sumos</t>
  </si>
  <si>
    <t>Finansavimo sumų likutis ataskaitinio laikotarpio pradžioje</t>
  </si>
  <si>
    <t>Finansavimo sumų likutis ataskaitinio laikotarpio pabaigoje</t>
  </si>
  <si>
    <t>Finansavimo sumų pergrupavimas</t>
  </si>
  <si>
    <t>Neatlygintinai gautas turtas</t>
  </si>
  <si>
    <t>Perduota kitiems viešojo sektoriaus subjektams</t>
  </si>
  <si>
    <t>Finansavimo sumų sumažėjimas dėl turto pardavimo</t>
  </si>
  <si>
    <t>Finansavimo sumų sumažėjimas dėl jų panaudojimo savo veiklai</t>
  </si>
  <si>
    <t>Finansavimo sumų sumažėjimas dėl jų perdavimo ne viešojo sektoriaus subjektams</t>
  </si>
  <si>
    <t>Finansavimo sumos (grąžintos)</t>
  </si>
  <si>
    <t xml:space="preserve"> Finansavimo sumų (gautinų) pasikeitimas</t>
  </si>
  <si>
    <t>11</t>
  </si>
  <si>
    <t>Iš valstybės biudžeto (išskyrus valstybės biudžeto asignavimų dalį, gautą  iš Europos Sąjungos, užsienio valstybių ir tarptautinių organizacijų):</t>
  </si>
  <si>
    <t>nepiniginiam turtui įsigyti</t>
  </si>
  <si>
    <t>kitoms išlaidoms kompensuoti</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</si>
  <si>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</si>
  <si>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</si>
  <si>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Iš kitų šaltinių:</t>
  </si>
  <si>
    <t>4.1.</t>
  </si>
  <si>
    <t>4.2.</t>
  </si>
  <si>
    <t>Iš viso finansavimo sumų</t>
  </si>
  <si>
    <t>20-ojo VSAFAS „Finansavimo sumos“</t>
  </si>
  <si>
    <t>5 priedas</t>
  </si>
  <si>
    <t>Informacijos apie finansavimo sumas pagal šaltinį, tikslinę paskirtį ir jų pokyčius per ataskaitinį laikotarpį pateikimo žemesniojo lygio</t>
  </si>
  <si>
    <t>FINANSAVIMO SUMŲ LIKUČIAI</t>
  </si>
  <si>
    <t>Finansavimo šaltinis</t>
  </si>
  <si>
    <t>Ataskaitinio laikotarpio pradžioje</t>
  </si>
  <si>
    <t>Ataskaitinio laikotarpio pabaigoje</t>
  </si>
  <si>
    <t>Finansavimo sumos (gautinos)</t>
  </si>
  <si>
    <t>Finansavimo sumos (gautos)</t>
  </si>
  <si>
    <t xml:space="preserve"> Finansavimo sumos (gautinos)</t>
  </si>
  <si>
    <t xml:space="preserve"> Finansavimo sumos (gautos)</t>
  </si>
  <si>
    <t>5=3+4</t>
  </si>
  <si>
    <t>8=6+7</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</si>
  <si>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</si>
  <si>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</si>
  <si>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</si>
  <si>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12 priedas</t>
  </si>
  <si>
    <t>(Informacijos apie kai kurias trumpalaikes mokėtinas sumas pateikimo žemesniojo ir aukštesniojo lygių finansinių ataskaitų aiškinamajame rašte forma)</t>
  </si>
  <si>
    <t>INFORMACIJA APIE KAI KURIAS TRUMPALAIKES MOKĖTINAS SUMAS</t>
  </si>
  <si>
    <t>tarp jų viešojo sektoriaus subjektams</t>
  </si>
  <si>
    <t>tarp jų kontroliuojamiems ir asocijuotiesiems ne viešojo sektoriaus subjektams</t>
  </si>
  <si>
    <t>Sukauptos finansavimo sąnaudos</t>
  </si>
  <si>
    <t>Sukauptos atostoginių sąnaudos</t>
  </si>
  <si>
    <t>Kitos sukauptos sąnaudos</t>
  </si>
  <si>
    <t>Kitos sukauptos mokėtinos sumos</t>
  </si>
  <si>
    <t>Mokėtini veiklos mokesčiai</t>
  </si>
  <si>
    <t>Gauti išankstiniai apmokėjimai</t>
  </si>
  <si>
    <t>4.3.</t>
  </si>
  <si>
    <t>Kitos mokėtinos sumos</t>
  </si>
  <si>
    <t>Kai kurių trumpalaikių mokėtinų sumų balansinė vertė (1+2+3+4)</t>
  </si>
  <si>
    <t>______________________________</t>
  </si>
  <si>
    <t xml:space="preserve">                                   18-ojo VSAFAS „Atidėjiniai, neapibrėžtieji įsipareigojimai, neapibrėžtasis</t>
  </si>
  <si>
    <t xml:space="preserve">                                   turtas ir poataskaitiniai įvykiai“</t>
  </si>
  <si>
    <t xml:space="preserve">                                   3 priedas</t>
  </si>
  <si>
    <t>(Informacijos apie atidėjinių paskirtį pateikimo aukštesniojo ir žemesniojo lygių finansinių ataskaitų aiškinamajame rašte formos pavyzdys)</t>
  </si>
  <si>
    <t>ATIDĖJINIAI PAGAL JŲ PASKIRTĮ</t>
  </si>
  <si>
    <t>Atidėjinių paskirtis</t>
  </si>
  <si>
    <t>Atidėjinių vertė ataskaitinio laikotarpio pradžioje</t>
  </si>
  <si>
    <t>Atidėjinių vertės padidėjimas, išskyrus padidėjimą dėl diskontavimo</t>
  </si>
  <si>
    <t>Atidėjinių vertės pasikeitimas dėl diskontavimo</t>
  </si>
  <si>
    <t>Panaudota atidėjinių suma</t>
  </si>
  <si>
    <t>Panaikinta atidėjinių suma</t>
  </si>
  <si>
    <t>Atidėjinių vertė ataskaitinio laikotarpio pabaigoje</t>
  </si>
  <si>
    <t>Kompensacijos darbuotojams</t>
  </si>
  <si>
    <t>Žalos atlyginimas</t>
  </si>
  <si>
    <t>Aplinkos tvarkymas</t>
  </si>
  <si>
    <t>Turto likvidavimas</t>
  </si>
  <si>
    <t>Restruktūrizavimas / veiklos nutraukimas</t>
  </si>
  <si>
    <t>Garantijų įsipareigojimai</t>
  </si>
  <si>
    <t>Baudos</t>
  </si>
  <si>
    <t>Kompensacijų už valstybės išperkamą nekilnojamąjį turtą bei LR religinių bendrijų teisės į išlikusį nekilnojamąjį turtą atkūrimui</t>
  </si>
  <si>
    <t>Lengvatinių paskolų gyvenamiesiems namams, butams statyti arba pirkti teikimo iš bankų kredito išteklių piliečiams, turintiems teisę į valstybės paramą, rinkos palūkanoms arba jų daliai padengti</t>
  </si>
  <si>
    <t>Santaupoms atkurti</t>
  </si>
  <si>
    <t xml:space="preserve">Kita* </t>
  </si>
  <si>
    <t>Iš viso atidėjinių</t>
  </si>
  <si>
    <t>*  Reikšmingos sumos detalizuojamos aiškinamojo rašto tekste.</t>
  </si>
  <si>
    <t>____________________</t>
  </si>
  <si>
    <t xml:space="preserve">                                                                    18-ojo VSAFAS „Atidėjiniai, neapibrėžtieji įsipareigojimai,</t>
  </si>
  <si>
    <t xml:space="preserve">                                                                    neapibrėžtasis turtas ir poataskaitiniai įvykiai“</t>
  </si>
  <si>
    <t xml:space="preserve">                                                                    4 priedas</t>
  </si>
  <si>
    <t>(Informacijos apie atidėjinių panaudojimo laiką pateikimo aukštesniojo ir žemesniojo lygių finansinių ataskaitų aiškinamajame rašte formos pavyzdys)</t>
  </si>
  <si>
    <t>ATIDĖJINIAI PAGAL JŲ PANAUDOJIMO LAIKĄ</t>
  </si>
  <si>
    <t>Eil.Nr.</t>
  </si>
  <si>
    <t>Atidėjinių panaudojimo laikas</t>
  </si>
  <si>
    <t>Įsigijimo savikaina  (nediskontuota)</t>
  </si>
  <si>
    <t>Diskontuota vertė</t>
  </si>
  <si>
    <t>Per vienus metus</t>
  </si>
  <si>
    <t xml:space="preserve">  Trumpalaikiai atidėjiniai</t>
  </si>
  <si>
    <t>Nuo vienų iki penkerių  metų</t>
  </si>
  <si>
    <t>Po penkerių  metų</t>
  </si>
  <si>
    <t>Atidėjinių suma, iš viso</t>
  </si>
  <si>
    <t>2-ojo VSAFAS „Finansinės būklės ataskaita“</t>
  </si>
  <si>
    <t>2 priedas</t>
  </si>
  <si>
    <t xml:space="preserve">                            20-ojo VSAFAS „Finansavimo sumos“</t>
  </si>
  <si>
    <t>25-ojo VSAFAS „Segmentai“</t>
  </si>
  <si>
    <t>(Žemesniojo lygio viešojo sektoriaus subjektų, išskyrus mokesčių fondus ir išteklių fondus, finansinės būklės ataskaitos forma)</t>
  </si>
  <si>
    <r>
      <t>(viešojo sektoriaus subjekto arba viešojo sektoriaus subjektų grupės</t>
    </r>
    <r>
      <rPr>
        <b/>
        <sz val="10"/>
        <rFont val="Times New Roman"/>
        <family val="1"/>
      </rPr>
      <t xml:space="preserve"> </t>
    </r>
    <r>
      <rPr>
        <sz val="10"/>
        <rFont val="Times New Roman"/>
        <family val="1"/>
      </rPr>
      <t>pavadinimas)</t>
    </r>
  </si>
  <si>
    <r>
      <t xml:space="preserve"> Finansavimo sumos (gautos), išskyrus neatlygintinai gautą turtą</t>
    </r>
    <r>
      <rPr>
        <b/>
        <strike/>
        <sz val="10"/>
        <rFont val="Times New Roman"/>
        <family val="1"/>
      </rPr>
      <t xml:space="preserve"> </t>
    </r>
  </si>
  <si>
    <t xml:space="preserve">  Ilgalaikių atidėjinių einamųjų metų dalis</t>
  </si>
  <si>
    <t xml:space="preserve">                                                                                                                                                                                                                                                           6 priedas</t>
  </si>
  <si>
    <t>(Informacijos apie bendrosios investicijos į nuomojamą turtą vertė pagal finansinės nuomos</t>
  </si>
  <si>
    <t>sutartis pagal laikotarpius pateikimo žemesniojo ir aukštesniojo lygio finansinių ataskaitų aiškinamajame rašte forma)</t>
  </si>
  <si>
    <t>BENDROJI INVESTICIJOS Į NUOMOJAMĄ TURTĄ VERTĖ PAGAL FINANSINĖS NUOMOS SUTARTIS PAGAL LAIKOTARPIUS*</t>
  </si>
  <si>
    <t>Laikotarpis</t>
  </si>
  <si>
    <t xml:space="preserve">Paskutinė ataskaitinio laikotarpio diena
</t>
  </si>
  <si>
    <t>pagrindinės nuomos įmokos</t>
  </si>
  <si>
    <t>Per vienerius metus</t>
  </si>
  <si>
    <t>Nuo vienerių iki penkerių metų</t>
  </si>
  <si>
    <t>Bendroji investicijos į nuomojamą turtą vertė pagal finansinės nuomos sutartis iš viso</t>
  </si>
  <si>
    <t xml:space="preserve">Neuždirbtos nuomos pajamos
</t>
  </si>
  <si>
    <r>
      <t xml:space="preserve">Grynoji investicijos į nuomojamą turtą vertė  </t>
    </r>
    <r>
      <rPr>
        <sz val="12"/>
        <rFont val="Times New Roman"/>
        <family val="1"/>
      </rPr>
      <t>pagal finansinės nuomos sutartis (4-5)</t>
    </r>
  </si>
  <si>
    <t>Negarantuojamoji likvidacinė vertė</t>
  </si>
  <si>
    <t>Dabartinė gautinų pagrindinių nuomos įmokų vertė (6-7)</t>
  </si>
  <si>
    <t xml:space="preserve">   * Pažymėti ataskaitos laukai nepildomi.</t>
  </si>
  <si>
    <t>19-ojo VSAFAS „Nuoma, finansinė nuoma (lizingas) ir kitos turto perdavimo sutartys“</t>
  </si>
  <si>
    <t>Informacijos apie būsimąsias pagrindines nuomos įmokas, kurias numatoma gauti pagal</t>
  </si>
  <si>
    <t>pasirašytas veiklos nuomos sutartis pagal laikotarpius pateikimo žemesniojo ir aukštesniojo</t>
  </si>
  <si>
    <t>aukštesniojo lygio finansinių ataskaitų aiškinamajame rašte forma)</t>
  </si>
  <si>
    <t xml:space="preserve">Gautinos pagrindinės nuomos įmokos paskutinę ataskaitinio laikotarpio dieną
</t>
  </si>
  <si>
    <t>Mokėtinos pagrindinės nuomos įmokos paskutinę ataskaitinio laikotarpio dieną</t>
  </si>
  <si>
    <t>Iš viso:</t>
  </si>
  <si>
    <t>* Pažymėti ataskaitos laukai nepildomi.</t>
  </si>
  <si>
    <t>lygio finansinių ataskaitų aiškinamajame rašte forma)</t>
  </si>
  <si>
    <t>BŪSIMOSIOS PAGRINDINĖS NUOMOS ĮMOKOS, NUMATOMOS GAUTI PAGAL PASIRAŠYTAS VEIKLOS NUOMOS SUTARTIS, PAGAL LAIKOTARPIUS</t>
  </si>
  <si>
    <t>(Informacijos apie finansinės nuomos paslaugos gavėjo įsipareigojimus pagal laikotarpius</t>
  </si>
  <si>
    <t>pateikimo žemesniojo ir aukštesniojo lygio finansinių ataskaitų aiškinamajame rašte forma)</t>
  </si>
  <si>
    <t>FINANSINĖS NUOMOS PASLAUGOS GAVĖJO ĮSIPAREIGOJIMAI PAGAL LAIKOTARPIUS*</t>
  </si>
  <si>
    <r>
      <t xml:space="preserve"> </t>
    </r>
    <r>
      <rPr>
        <b/>
        <sz val="12"/>
        <rFont val="Times New Roman"/>
        <family val="1"/>
      </rPr>
      <t>dabartinė pagrindinių nuomos įmokų vertė</t>
    </r>
  </si>
  <si>
    <t>Pagrindinių finansinės nuomos įmokų iš viso</t>
  </si>
  <si>
    <t xml:space="preserve">Palūkanos
</t>
  </si>
  <si>
    <t>Dabartinė finansinės nuomos įsipareigojimų vertė (4-5)</t>
  </si>
  <si>
    <t xml:space="preserve">                                                                    ________________________</t>
  </si>
  <si>
    <t>(Informacijos apie ilgalaikius finansinės nuomos įsipareigojimus ir einamųjų metų dalį</t>
  </si>
  <si>
    <t>pateikimo žemesniojo ir aukštesniojo lygio finansinių ataskaitų aiškinamajame rašte forma</t>
  </si>
  <si>
    <t>ILGALAIKIAI FINANSINĖS NUOMOS ĮSIPAREIGOJIMAI IR JŲ EINAMŲJŲ METŲ DALIS</t>
  </si>
  <si>
    <t>Ilgalaikių finansinės nuomos įsipareigojimų einamųjų metų dalis</t>
  </si>
  <si>
    <t>Ilgalaikiai finansinės nuomos įsipareigojimai</t>
  </si>
  <si>
    <t>Ilgalaikių finansinės nuomos įsipareigojimų iš viso</t>
  </si>
  <si>
    <t xml:space="preserve">                                                                       _________________________________</t>
  </si>
  <si>
    <t>(Informacijos apie būsimąsias pagrindinės nuomos įmokas, kurias numatoma sumokėti pagal</t>
  </si>
  <si>
    <t xml:space="preserve">pasirašytas veiklos nuomos sutartis pagal laikotarpius pateikimo žemesniojo ir </t>
  </si>
  <si>
    <r>
      <t xml:space="preserve">19-ojo VSAFAS „Nuoma, finansinė nuoma (lizingas) ir kitos turto perdavimo sutartys“
</t>
    </r>
  </si>
  <si>
    <t>BŪSIMOSIOS PAGRINDINĖS NUOMOS ĮMOKOS, KURIAS NUMATOMA SUMOKĖTI PAGAL PASIRAŠYTAS VEIKLOS NUOMOS SUTARTIS, PAGAL LAIKOTARPIUS</t>
  </si>
  <si>
    <t xml:space="preserve">                                                           ________________________________</t>
  </si>
  <si>
    <r>
      <t xml:space="preserve"> </t>
    </r>
    <r>
      <rPr>
        <b/>
        <sz val="12"/>
        <rFont val="Times New Roman"/>
        <family val="1"/>
      </rPr>
      <t>dabartinė įmokų vertė</t>
    </r>
  </si>
  <si>
    <t>7-ojo VSAFAS  „Apskaitos politikos, apskaitinių įverčių keitimas ir klaidų taisymas“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</si>
  <si>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</si>
  <si>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APSKAITOS POLITIKOS KEITIMO IR KLAIDŲ TAISYMO ĮTAKA FINANSINĖS BŪKLĖS ATASKAITOS STRAIPSNIAMS</t>
  </si>
  <si>
    <t>Apskaitos politikos keitimo ir klaidų taisymo įtaka</t>
  </si>
  <si>
    <t>Paskutinė praėjusio ataskaitinio laikotarpio diena, įvertinus apskaitos politikos keitimo ir klaidų taisymo įtaką</t>
  </si>
  <si>
    <t>Padidėjimas (+)</t>
  </si>
  <si>
    <t>Sumažėjimas (-)</t>
  </si>
  <si>
    <t>6=3+4+5</t>
  </si>
  <si>
    <t xml:space="preserve">                                        </t>
  </si>
  <si>
    <t xml:space="preserve">                                                                    </t>
  </si>
  <si>
    <t>10 priedas</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</si>
  <si>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</si>
  <si>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APSKAITOS POLITIKOS KEITIMO IR KLAIDŲ TAISYMO ĮTAKA VEIKLOS REZULTATŲ ATASKAITOS STRAIPSNIAMS</t>
  </si>
  <si>
    <t>Praėjęs ataskaitinis laikotarpis, įvertinus apskaitos politikos keitimo ir klaidų taisymo įtaką</t>
  </si>
  <si>
    <t>Sumažėjimas    (-)</t>
  </si>
  <si>
    <t>7=4+5+6</t>
  </si>
  <si>
    <t>Likutis 2011 m. gruodžio 31 d.</t>
  </si>
  <si>
    <t>PASTABA. Jeigu klaidų taisymo nebuvo - ataskaita neteikiama.</t>
  </si>
  <si>
    <t>3 priedas</t>
  </si>
  <si>
    <t>(Informacijos apie valstybei nuosavybės teise priklausančio, savivaldybės patikėjimo teise valdomo ilgalaikio materialiojo turto balansinę vertę laikotarpio pabaigoje pateikimo žemesniojo ir aukštesniojo lygių aiškinamajame rašte forma)</t>
  </si>
  <si>
    <t>VALSTYBEI NUOSAVYBĖS TEISE PRIKLAUSANČIO, SAVIVALDYBĖS PATIKĖJIMO TEISE VALDOMO ILGALAIKIO MATERIALIOJO TURTO BALANSINĖ VERTĖ LAIKOTARPIO PABAIGOJE*</t>
  </si>
  <si>
    <t>Kitas ilgalaikis materialu-sis turtas</t>
  </si>
  <si>
    <t>Valstybei nuosavybės teise priklausančio, savivaldybės patikėjimo teise valdomo ilgalaikio materialiojo turto balansinė vertė praėjusio ataskaitinio laikotarpio pabaigoje</t>
  </si>
  <si>
    <t>Valstybei nuosavybės teise priklausančio, savivaldybės patikėjimo teise valdomo ilgalaikio materialiojo turto balansinė vertė ataskaitinio laikotarpio pabaigoje</t>
  </si>
  <si>
    <t>* - Pildo tik savivaldybės administracija.</t>
  </si>
  <si>
    <t xml:space="preserve"> </t>
  </si>
  <si>
    <t>(Informacijos apie valstybei nuosavybės teise priklausančio, savivaldybės patikėjimo teise valdomo nematerialiojo turto balansinę vertę  laikotarpio pabaigoje pateikimo aukštesniojo ir žemesniojo lygių finansinių ataskaitų aiškinamajame rašte forma)</t>
  </si>
  <si>
    <t>VALSTYBEI NUOSAVYBĖS TEISE PRIKLAUSANČIO, SAVIVALDYBĖS PATIKĖJIMO TEISE VALDOMO NEMATERIALIOJO TURTO BALANSINĖ VERTĖ  LAIKOTARPIO PABAIGOJE*</t>
  </si>
  <si>
    <t>Valstybei nuosavybės teise priklausančio, savivaldybės patikėjimo teise valdomo nematerialiojo turto balansinė vertė praėjusio ataskaitinio laikotarpio pabaigoje</t>
  </si>
  <si>
    <t>Valstybei nuosavybės teise priklausančio, savivaldybės patikėjimo teise valdomo nematerialiojo turto balansinė vertė ataskaitinio laikotarpio pabaigoje</t>
  </si>
  <si>
    <t xml:space="preserve">                       8-ojo VSAFAS „Atsargos“</t>
  </si>
  <si>
    <t xml:space="preserve">                       3 priedas</t>
  </si>
  <si>
    <t>(Informacijos apie valstybei nuosavybės teise priklausančių, savivaldybės patikėjimo teise valdomų atsargų balansinę vertę  laikotarpio pabaigoje pateikimo aukštesniojo ir žemesniojo lygių finansinių ataskaitų aiškinamajame rašte forma)</t>
  </si>
  <si>
    <t>VALSTYBEI NUOSAVYBĖS TEISE PRIKLAUSANČIŲ, SAVIVALDYBĖS PATIKĖJIMO TEISE VALDOMŲ ATSARGŲ BALANSINĖ VERTĖ  LAIKOTARPIO PABAIGOJE*</t>
  </si>
  <si>
    <t>Valstybei nuosavybės teise priklausančių, savivaldybės patikėjimo teise valdomų atsargų balansinė vertė praėjusio ataskaitinio laikotarpio pabaigoje</t>
  </si>
  <si>
    <t>Valstybei nuosavybės teise priklausančių, savivaldybės patikėjimo teise valdomų atsargų balansinė vertė ataskaitinio laikotarpio pabaigoje</t>
  </si>
  <si>
    <t>____________________________________</t>
  </si>
  <si>
    <t>                                                                                                        6-ojo VSAFAS „Finansinių ataskaitų aiškinamasis raštas“</t>
  </si>
  <si>
    <t>                                                                                                        3 priedas</t>
  </si>
  <si>
    <t>(Informacijos apie valstybės ar savivaldybės įmonių, kontroliuojamų akcinių ir uždarųjų akcinių bendrovių, kontroliuojamų viešųjų įstaigų finansinės būklės ataskaitos (balanso) duomenis pateikimo žemesniojo ir aukštesniojo lygių finansinių ataskaitų aiški</t>
  </si>
  <si>
    <t xml:space="preserve">VALSTYBĖS AR SAVIVALDYBĖS ĮMONIŲ*, KONTROLIUOJAMŲ AKCINIŲ IR UŽDARŲJŲ AKCINIŲ BENDROVIŲ, KONTROLIUOJAMŲ VIEŠŲJŲ ĮSTAIGŲ  </t>
  </si>
  <si>
    <t>JUNGTINĖ FINANSINĖS BŪKLĖS ATASKAITA (BALANSAS)</t>
  </si>
  <si>
    <t>Ilgalaikis turtas</t>
  </si>
  <si>
    <t>Materialusis turtas</t>
  </si>
  <si>
    <t>Finansinis turtas</t>
  </si>
  <si>
    <t>Biologinis turtas</t>
  </si>
  <si>
    <t>Kitas trumpalaikis turtas</t>
  </si>
  <si>
    <t>Atsargos, išankstiniai apmokėjimai ir nebaigtos vykdyti sutartys</t>
  </si>
  <si>
    <t>Iš viešojo sektoriaus subjektų gautinos sumos</t>
  </si>
  <si>
    <t>Kitos per vienus metus gautinos sumos</t>
  </si>
  <si>
    <t>Nuosavas kapitalas</t>
  </si>
  <si>
    <t>Įstatinis kapitalas arba įmonės savininko (dalininkų) kapitalas</t>
  </si>
  <si>
    <t xml:space="preserve">Turtą, kuris pagal įstatymus gali būti tik valstybės nuosavybė, atitinkantis kapitalas </t>
  </si>
  <si>
    <t>Perkainojimo rezervas (rezultatai)</t>
  </si>
  <si>
    <t>Nepaskirstytas pelnas (nuostoliai)</t>
  </si>
  <si>
    <t>Dotacijos ir subsidijos</t>
  </si>
  <si>
    <t xml:space="preserve">Įsipareigojimai viešojo sektoriaus subjektams </t>
  </si>
  <si>
    <t>Kiti įsipareigojimai</t>
  </si>
  <si>
    <t>Po vienų metų mokėtinos sumos ir ilgalaikiai įsipareigojimai</t>
  </si>
  <si>
    <t>Per vienus metus mokėtinos sumos ir trumpalaikiai įsipareigojimai</t>
  </si>
  <si>
    <t>IŠ VISO NUOSAVO KAPITALO IR ĮSIPAREIGOJIMŲ</t>
  </si>
  <si>
    <t>* – teikiama informacija apie tas valstybės ar savivaldybės įmones, kuriose viešojo sektoriaus subjektas įgyvendina įmonės savininko teises ir pareigas.</t>
  </si>
  <si>
    <t>14-ojo VSAFAS „Jungimai ir investicijos</t>
  </si>
  <si>
    <t>į asocijuotuosius subjektus“</t>
  </si>
  <si>
    <t xml:space="preserve">(Informacijos apie jungimus pateikimo žemesniojo ir aukštesniojo lygių finansinių ataskaitų </t>
  </si>
  <si>
    <t>aiškinamajame rašte forma)</t>
  </si>
  <si>
    <t>JUNGIMAI</t>
  </si>
  <si>
    <t>Jungimuose dalyvavusių / dalyvaujančių subjektų pavadinimai</t>
  </si>
  <si>
    <t>Jungimo diena</t>
  </si>
  <si>
    <t>Jungimo metu atsiradusio naujo subjekto veiklos pradžios diena apskaitoje</t>
  </si>
  <si>
    <t>Įsigytų nuosavybės vertybinių popierių suteikiama balsų dalis*</t>
  </si>
  <si>
    <t>Subjekto įsigijimo savikaina*</t>
  </si>
  <si>
    <t>Investuotojui tenkančios įsigytojo subjekto grynojo turto dalies tikroji vertė įsigijimo dieną*</t>
  </si>
  <si>
    <t>* – stulpeliai pildomi, jei subjektų jungimams taikomas pirkimo metodas.</t>
  </si>
  <si>
    <t>6-ojo VSAFAS „Finansinių ataskaitų aiškinamasis raštas“</t>
  </si>
  <si>
    <t>INFORMACIJA APIE KONTROLIUOJAMUS, ASOCIJUOTUOSIUS IR KITUS SUBJEKTUS *</t>
  </si>
  <si>
    <t>Eil. Nr.    **</t>
  </si>
  <si>
    <t>Subjekto tipas ir pavadinimas</t>
  </si>
  <si>
    <t>Buveinės adresas</t>
  </si>
  <si>
    <t>Pagrindinė veikla</t>
  </si>
  <si>
    <t>Valdomų akcijų (dalininko įnašų) dalis (procentais)</t>
  </si>
  <si>
    <t>Investicijos dydis nominaliąja verte (Lt)</t>
  </si>
  <si>
    <t>Grynasis ataskaitinio laikotarpio rezultatas, iš viso (Lt)</t>
  </si>
  <si>
    <t>Nuosavas kapitalas arba grynasis turtas, iš viso (Lt)</t>
  </si>
  <si>
    <t>Kontroliuojamos biudžetinės įstaigos</t>
  </si>
  <si>
    <t>...</t>
  </si>
  <si>
    <t xml:space="preserve"> 4.</t>
  </si>
  <si>
    <t>Valstybės ir savivaldybių įmonės***</t>
  </si>
  <si>
    <t>Kontroliuojamos akcinės ir uždarosios akcinės bendrovės</t>
  </si>
  <si>
    <t>5.1.</t>
  </si>
  <si>
    <t>5.2.</t>
  </si>
  <si>
    <t>Asocijuotieji subjektai</t>
  </si>
  <si>
    <t>6.1.</t>
  </si>
  <si>
    <t>6.2.</t>
  </si>
  <si>
    <t>Administruojami išteklių fondai</t>
  </si>
  <si>
    <t>7.2.</t>
  </si>
  <si>
    <t>Administruojami mokesčių fondai</t>
  </si>
  <si>
    <t>* – pažymėti ataskaitos laukai nepildomi;</t>
  </si>
  <si>
    <t>** – įtraukiama tiek detalizuojamų eilučių, kiek yra kontroliuojamų, asocijuotųjų ir kitų subjektų;</t>
  </si>
  <si>
    <t>*** – teikiama informacija apie tas valstybės ar savivaldybės įmones, kuriose viešojo sektoriaus subjektas įgyvendina įmonės savininko teises ir pareigas.</t>
  </si>
  <si>
    <t>Mineraliniai ištekliai ir kitas ilgalaikis turtas</t>
  </si>
  <si>
    <t>Sukauptas perviršis ar deficitas prieš nuosavybės metodo įtaką</t>
  </si>
  <si>
    <t>Likutis 2012 m. gruodžio 31 d.</t>
  </si>
  <si>
    <t>Perimto ilgalaikio turto iš kito viešojo sektoriaus subjekto įtaka</t>
  </si>
  <si>
    <t>Perduoto arba parduoto ilgalaikio turto kitam subjektui įtaka</t>
  </si>
  <si>
    <t>Kitos  rezervų padidėjimo (sumažėjimo) sumos</t>
  </si>
  <si>
    <t>Finansavimo sumos kitoms išlaidoms ir atsargoms:</t>
  </si>
  <si>
    <t>Viešojo sektoriaus subjektams</t>
  </si>
  <si>
    <t>Ilgalaikio finansinio turto įsigijimas (-)</t>
  </si>
  <si>
    <t>Ilgalaikio finansinio turto perleidimas (+)</t>
  </si>
  <si>
    <t>Terminuotųjų indėlių (padidėjimas) sumažėjimas (-/+)</t>
  </si>
  <si>
    <t>Kiti investicinės veiklos pinigų srautai (-/+)</t>
  </si>
  <si>
    <t xml:space="preserve">Kiti finansinės veiklos pinigų srautai </t>
  </si>
  <si>
    <r>
      <t>(Informacijos apie kontroliuojamus, asocijuotuosius ir kitus subjektus pateikimo žemesniojo lygio atskirų finansinių ataskaitų aiškinamajame rašte</t>
    </r>
    <r>
      <rPr>
        <b/>
        <sz val="12"/>
        <rFont val="Times New Roman"/>
        <family val="1"/>
      </rPr>
      <t xml:space="preserve"> forma)</t>
    </r>
  </si>
  <si>
    <t>Dotacijų balansinė vertė</t>
  </si>
  <si>
    <r>
      <t xml:space="preserve">Kontroliuojamos </t>
    </r>
    <r>
      <rPr>
        <b/>
        <sz val="10"/>
        <rFont val="Times New Roman"/>
        <family val="1"/>
      </rPr>
      <t>viešosios įstaigos, priskiriamos prie viešojo sektoriaus subjektų</t>
    </r>
  </si>
  <si>
    <r>
      <t xml:space="preserve">Kontroliuojamos </t>
    </r>
    <r>
      <rPr>
        <b/>
        <sz val="10"/>
        <rFont val="Times New Roman"/>
        <family val="1"/>
      </rPr>
      <t>viešosios įstaigos, nepriskiriamos prie viešojo sektoriaus subjektų</t>
    </r>
  </si>
  <si>
    <t>Kiti subjektai</t>
  </si>
  <si>
    <t xml:space="preserve"> 7.1.</t>
  </si>
  <si>
    <t>7.1.1.</t>
  </si>
  <si>
    <t>7.1.2.</t>
  </si>
  <si>
    <t>7.2.1.</t>
  </si>
  <si>
    <t xml:space="preserve"> 7.2.2.</t>
  </si>
  <si>
    <t>7.3.</t>
  </si>
  <si>
    <t>7.3.1.</t>
  </si>
  <si>
    <t>7.3.2.</t>
  </si>
  <si>
    <t>V.1.</t>
  </si>
  <si>
    <t>Ataskaitinių metų pelnas (nuostoliai)</t>
  </si>
  <si>
    <t>V.2.</t>
  </si>
  <si>
    <t>Ankstesnių metų pelnas (nuostoliai)</t>
  </si>
  <si>
    <t>                                                                                      6-ojo VSAFAS „Finansinių ataskaitų aiškinamasis raštas“</t>
  </si>
  <si>
    <t xml:space="preserve">                                                                                      5 priedas               </t>
  </si>
  <si>
    <r>
      <t xml:space="preserve">(Informacijos apie ilgalaikį finansinį turtą  pateikimo žemesniojo lygių finansinių ataskaitų aiškinamajame rašte </t>
    </r>
    <r>
      <rPr>
        <b/>
        <sz val="12"/>
        <rFont val="Times New Roman"/>
        <family val="1"/>
      </rPr>
      <t>forma)</t>
    </r>
  </si>
  <si>
    <t>INFORMACIJA APIE ILGALAIKĮ FINANSINĮ TURTĄ*</t>
  </si>
  <si>
    <t>Investicijos į nuosavybės vertybinius popierius</t>
  </si>
  <si>
    <t>Investicijos į kontroliuojamus viešojo sektoriaus subjektus</t>
  </si>
  <si>
    <t>Investicijos į kontroliuojamus ne viešojo sektoriaus ir asocijuotuosius subjektus</t>
  </si>
  <si>
    <t>Investicijos į kitus subjektus</t>
  </si>
  <si>
    <t xml:space="preserve">Investicijos į ne nuosavybės vertybinius popierius </t>
  </si>
  <si>
    <t>Investicijos į iki išpirkimo termino laikomą finansinį turtą</t>
  </si>
  <si>
    <t>Investicijos į parduoti laikomą finansinį turtą</t>
  </si>
  <si>
    <t>Po vienų metų gautinos sumos</t>
  </si>
  <si>
    <t>Ilgalaikiai terminuotieji indėliai</t>
  </si>
  <si>
    <t>Kitas ilgalaikis finansinis turtas</t>
  </si>
  <si>
    <t>Išankstiniai mokėjimai už ilgalaikį finansinį turtą</t>
  </si>
  <si>
    <t>INFORMACIJA APIE ĮSIPAREIGOJIMŲ DALĮ (ĮSKAITANT FINANSINĖS NUOMOS  (LIZINGO) ĮSIPAREIGOJIMUS) NACIONALINE IR UŽSIENIO VALIUTOMIS</t>
  </si>
  <si>
    <t>Balansinė vertė ataskaitinio laikotarpio pradžioje</t>
  </si>
  <si>
    <t>Balansinė vertė ataskaitinio laikotarpio pabaigoje</t>
  </si>
  <si>
    <t>(Informacijos apie kitos veiklos pajamas ir sąnaudas pateikimo žemesniojo ir aukštesniojo lygių finansinių ataskaitų aiškinamajame rašte forma)</t>
  </si>
  <si>
    <t>KITOS VEIKLOS PAJAMOS IR SĄNAUDOS*</t>
  </si>
  <si>
    <t>1.1</t>
  </si>
  <si>
    <t>1.2</t>
  </si>
  <si>
    <t>Ilgalaikio materialiojo, nematerialiojo ir biologinio turto pardavimo pelnas</t>
  </si>
  <si>
    <t>1.3</t>
  </si>
  <si>
    <t>1.4</t>
  </si>
  <si>
    <t>1.5</t>
  </si>
  <si>
    <t>Pervestinos į biudžetą kitos veiklos pajamos</t>
  </si>
  <si>
    <t>3.1</t>
  </si>
  <si>
    <t>3.2</t>
  </si>
  <si>
    <t>Nuostoliai iš ilgalaikio turto perleidimo</t>
  </si>
  <si>
    <t>3.3</t>
  </si>
  <si>
    <t>Ilgalaikio turto nusidėvėjimo ir amortizacijos sąnaudos</t>
  </si>
  <si>
    <t>3.4</t>
  </si>
  <si>
    <t>Paslaugų sąnaudos</t>
  </si>
  <si>
    <t>3.5</t>
  </si>
  <si>
    <t>Darbo užmokesčio ir socialinio draudimo sąnaudos</t>
  </si>
  <si>
    <t>3.6</t>
  </si>
  <si>
    <t>Kitos veiklos rezultatas</t>
  </si>
  <si>
    <t>* Reikšmingos sumos turi būti detalizuotos aiškinamojo rašto tekste.</t>
  </si>
  <si>
    <r>
      <t>** Nurodoma, kokios tai paslaugos, ir, jei suma reikšminga, ji detalizuojama</t>
    </r>
    <r>
      <rPr>
        <sz val="10"/>
        <color indexed="10"/>
        <rFont val="Times New Roman"/>
        <family val="1"/>
      </rPr>
      <t xml:space="preserve"> </t>
    </r>
    <r>
      <rPr>
        <sz val="10"/>
        <color indexed="8"/>
        <rFont val="Times New Roman"/>
        <family val="1"/>
      </rPr>
      <t>aiškinamojo rašto tekste.</t>
    </r>
  </si>
  <si>
    <t>(Informacijos apie pagrindinės veiklos kitas pajamas pateikimo žemesniojo ir aukštesniojo lygių finansinių ataskaitų aiškinamajame rašte forma)</t>
  </si>
  <si>
    <t>PAGRINDINĖS VEIKLOS KITOS PAJAMOS*</t>
  </si>
  <si>
    <r>
      <t xml:space="preserve">Apskaičiuotos </t>
    </r>
    <r>
      <rPr>
        <b/>
        <sz val="10"/>
        <rFont val="Times New Roman"/>
        <family val="1"/>
      </rPr>
      <t>pagrindinės veiklos kitos pajamos</t>
    </r>
  </si>
  <si>
    <r>
      <t xml:space="preserve">Pervestinos į biudžetą pagrindinės </t>
    </r>
    <r>
      <rPr>
        <b/>
        <sz val="10"/>
        <rFont val="Times New Roman"/>
        <family val="1"/>
      </rPr>
      <t>veiklos kitos pajamos</t>
    </r>
  </si>
  <si>
    <t>** Nurodoma, kokios tai paslaugos, ir, jei suma reikšminga, ji detalizuojama aiškinamojo rašto tekste.</t>
  </si>
  <si>
    <t xml:space="preserve">(vyriausiasis buhalteris (buhalteris), jeigu privaloma pagal teisės aktus)             </t>
  </si>
  <si>
    <t xml:space="preserve">(parašas)       </t>
  </si>
  <si>
    <t xml:space="preserve">(parašas) </t>
  </si>
  <si>
    <r>
      <t>(teisės aktais įpareigoto pasirašyti asmens</t>
    </r>
    <r>
      <rPr>
        <b/>
        <sz val="10"/>
        <rFont val="Times New Roman"/>
        <family val="1"/>
      </rPr>
      <t xml:space="preserve"> </t>
    </r>
    <r>
      <rPr>
        <sz val="10"/>
        <rFont val="Times New Roman"/>
        <family val="1"/>
      </rPr>
      <t xml:space="preserve">pareigų pavadinimas)                                    </t>
    </r>
  </si>
  <si>
    <t xml:space="preserve">Grąžintos ir perduotos finansavimo sumos ilgalaikiam ir biologiniam turtui įsigyti </t>
  </si>
  <si>
    <t>Tikroji vertė ataskaitinio laikotarpio pradžioje ***</t>
  </si>
  <si>
    <t>Neatlygintinai gauto turto iš kito subjekto sukauptos tikrosios vertės pokytis***</t>
  </si>
  <si>
    <t>Tikrosios vertės pasikeitimo per ataskaitinį laikotarpį suma (+/-)***</t>
  </si>
  <si>
    <t>Parduoto, perduoto ir nurašyto turto tikrosios vertės suma (22.1+22.2+22.3)***</t>
  </si>
  <si>
    <t>parduoto***</t>
  </si>
  <si>
    <t>perduoto***</t>
  </si>
  <si>
    <t>nurašyto***</t>
  </si>
  <si>
    <t>Pergrupavimai (+/-)***</t>
  </si>
  <si>
    <t>Tikroji vertė ataskaitinio laikotarpio pabaigoje (19+20+/-21-22+/-23)***</t>
  </si>
  <si>
    <t>***- Pažymėtose eilutėse parodomas skirtumas tarp ilgalaikio materialiojo turto tikrosios vertės ir įsigijimo savikainos</t>
  </si>
  <si>
    <t>Likutis 2013 m. gruodžio 31 d.</t>
  </si>
  <si>
    <t>P02.</t>
  </si>
  <si>
    <t>P03.</t>
  </si>
  <si>
    <t>P04.</t>
  </si>
  <si>
    <t>P08.</t>
  </si>
  <si>
    <t>P09.</t>
  </si>
  <si>
    <t>Direktorius</t>
  </si>
  <si>
    <t>Arvydas Šilinskas</t>
  </si>
  <si>
    <t>Vyresnysis buhalteris</t>
  </si>
  <si>
    <t>Giedrė Pobriežienė</t>
  </si>
  <si>
    <t>UTENOS AUKŠTAKALNIO PROGIMNAZIJA</t>
  </si>
  <si>
    <t>290182540, Taikos g. 44, 28157 Utena</t>
  </si>
  <si>
    <t>PAGAL 2013M.GRUODŽIO 31D. DUOMENIS</t>
  </si>
  <si>
    <t>290182540, Taikos g.44, 28157 Utena</t>
  </si>
  <si>
    <t>P12.</t>
  </si>
  <si>
    <t>P11.</t>
  </si>
  <si>
    <t>P10.</t>
  </si>
  <si>
    <t>P17.</t>
  </si>
  <si>
    <t>P18.</t>
  </si>
  <si>
    <t>P21.</t>
  </si>
  <si>
    <t>P22.</t>
  </si>
  <si>
    <t>2014-03-19 Nr. S-(4.0)-</t>
  </si>
  <si>
    <t>2014-03-19 Nr.S-(4.0)-</t>
  </si>
  <si>
    <t>2014-03-19Nr. S-(4.0)-</t>
  </si>
  <si>
    <t>P23.</t>
  </si>
  <si>
    <t>(10 priedas)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</si>
</sst>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mmm/dd"/>
    <numFmt numFmtId="173" formatCode="0.0"/>
  </numFmts>
  <fonts count="74">
    <font>
      <sz val="10"/>
      <name val="Arial"/>
      <family val="0"/>
    </font>
    <font>
      <sz val="10"/>
      <name val="Times New Roman"/>
      <family val="1"/>
    </font>
    <font>
      <b/>
      <sz val="10"/>
      <name val="Times New Roman"/>
      <family val="1"/>
    </font>
    <font>
      <sz val="9"/>
      <name val="Times New Roman"/>
      <family val="1"/>
    </font>
    <font>
      <b/>
      <sz val="10"/>
      <name val="Arial"/>
      <family val="2"/>
    </font>
    <font>
      <i/>
      <sz val="10"/>
      <name val="Times New Roman"/>
      <family val="1"/>
    </font>
    <font>
      <strike/>
      <sz val="10"/>
      <name val="Times New Roman"/>
      <family val="1"/>
    </font>
    <font>
      <sz val="12"/>
      <name val="Times New Roman"/>
      <family val="1"/>
    </font>
    <font>
      <sz val="11"/>
      <name val="Times New Roman"/>
      <family val="1"/>
    </font>
    <font>
      <b/>
      <sz val="12"/>
      <name val="Times New Roman"/>
      <family val="1"/>
    </font>
    <font>
      <b/>
      <sz val="12"/>
      <color indexed="8"/>
      <name val="Times New Roman"/>
      <family val="1"/>
    </font>
    <font>
      <u val="single"/>
      <sz val="10"/>
      <color indexed="12"/>
      <name val="Arial"/>
      <family val="2"/>
    </font>
    <font>
      <strike/>
      <sz val="12"/>
      <name val="Times New Roman"/>
      <family val="1"/>
    </font>
    <font>
      <sz val="9"/>
      <name val="Arial"/>
      <family val="2"/>
    </font>
    <font>
      <strike/>
      <sz val="10"/>
      <color indexed="10"/>
      <name val="Times New Roman"/>
      <family val="1"/>
    </font>
    <font>
      <sz val="10"/>
      <color indexed="10"/>
      <name val="Times New Roman"/>
      <family val="1"/>
    </font>
    <font>
      <b/>
      <sz val="11"/>
      <name val="Times New Roman"/>
      <family val="1"/>
    </font>
    <font>
      <b/>
      <strike/>
      <sz val="10"/>
      <name val="Times New Roman"/>
      <family val="1"/>
    </font>
    <font>
      <sz val="12"/>
      <name val="Arial"/>
      <family val="2"/>
    </font>
    <font>
      <sz val="11"/>
      <name val="Arial"/>
      <family val="2"/>
    </font>
    <font>
      <b/>
      <sz val="11"/>
      <name val="Arial"/>
      <family val="2"/>
    </font>
    <font>
      <strike/>
      <sz val="11"/>
      <name val="Times New Roman"/>
      <family val="1"/>
    </font>
    <font>
      <b/>
      <sz val="11"/>
      <color indexed="10"/>
      <name val="Times New Roman"/>
      <family val="1"/>
    </font>
    <font>
      <sz val="11"/>
      <color indexed="30"/>
      <name val="Times New Roman"/>
      <family val="1"/>
    </font>
    <font>
      <b/>
      <u val="single"/>
      <sz val="10"/>
      <name val="Times New Roman"/>
      <family val="1"/>
    </font>
    <font>
      <strike/>
      <sz val="11"/>
      <color indexed="10"/>
      <name val="Times New Roman"/>
      <family val="1"/>
    </font>
    <font>
      <b/>
      <sz val="9"/>
      <name val="Times New Roman"/>
      <family val="1"/>
    </font>
    <font>
      <sz val="9"/>
      <name val="Times New (W1)"/>
      <family val="1"/>
    </font>
    <font>
      <b/>
      <strike/>
      <sz val="12"/>
      <name val="Times New Roman"/>
      <family val="1"/>
    </font>
    <font>
      <sz val="8"/>
      <name val="Times New Roman"/>
      <family val="1"/>
    </font>
    <font>
      <b/>
      <strike/>
      <sz val="11"/>
      <name val="Times New Roman"/>
      <family val="1"/>
    </font>
    <font>
      <sz val="8"/>
      <name val="Arial"/>
      <family val="0"/>
    </font>
    <font>
      <i/>
      <sz val="11"/>
      <name val="Times New Roman"/>
      <family val="1"/>
    </font>
    <font>
      <u val="single"/>
      <sz val="10"/>
      <color indexed="12"/>
      <name val="Times New Roman"/>
      <family val="1"/>
    </font>
    <font>
      <u val="single"/>
      <sz val="10"/>
      <color indexed="36"/>
      <name val="Arial"/>
      <family val="0"/>
    </font>
    <font>
      <sz val="12"/>
      <color indexed="8"/>
      <name val="Times New Roman"/>
      <family val="1"/>
    </font>
    <font>
      <b/>
      <sz val="8"/>
      <name val="Times New Roman"/>
      <family val="1"/>
    </font>
    <font>
      <sz val="10"/>
      <color indexed="8"/>
      <name val="Arial"/>
      <family val="2"/>
    </font>
    <font>
      <sz val="10"/>
      <color indexed="8"/>
      <name val="Times New Roman"/>
      <family val="1"/>
    </font>
    <font>
      <b/>
      <sz val="10"/>
      <color indexed="8"/>
      <name val="Times New Roman"/>
      <family val="1"/>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style="thin">
        <color indexed="8"/>
      </right>
      <top>
        <color indexed="63"/>
      </top>
      <bottom>
        <color indexed="63"/>
      </bottom>
    </border>
    <border>
      <left style="hair">
        <color indexed="8"/>
      </left>
      <right>
        <color indexed="63"/>
      </right>
      <top>
        <color indexed="63"/>
      </top>
      <bottom>
        <color indexed="63"/>
      </bottom>
    </border>
    <border>
      <left style="hair">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hair">
        <color indexed="8"/>
      </left>
      <right style="thin">
        <color indexed="8"/>
      </right>
      <top style="thin">
        <color indexed="8"/>
      </top>
      <bottom>
        <color indexed="63"/>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color indexed="8"/>
      </left>
      <right style="thin">
        <color indexed="8"/>
      </right>
      <top style="thin"/>
      <bottom style="thin"/>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34"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1"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0" fillId="0" borderId="0">
      <alignment/>
      <protection/>
    </xf>
    <xf numFmtId="0" fontId="0" fillId="0" borderId="0">
      <alignment/>
      <protection/>
    </xf>
    <xf numFmtId="0" fontId="4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245">
    <xf numFmtId="0" fontId="0" fillId="0" borderId="0" xfId="0" applyAlignment="1">
      <alignment/>
    </xf>
    <xf numFmtId="0" fontId="1" fillId="33" borderId="0" xfId="0" applyFont="1" applyFill="1" applyBorder="1" applyAlignment="1">
      <alignment vertical="center"/>
    </xf>
    <xf numFmtId="0" fontId="1" fillId="33" borderId="0" xfId="0" applyFont="1" applyFill="1" applyBorder="1" applyAlignment="1">
      <alignment vertical="center" wrapText="1"/>
    </xf>
    <xf numFmtId="0" fontId="2" fillId="33" borderId="0" xfId="0" applyFont="1" applyFill="1" applyBorder="1" applyAlignment="1">
      <alignment vertical="center"/>
    </xf>
    <xf numFmtId="0" fontId="1" fillId="33" borderId="0" xfId="0" applyFont="1" applyFill="1" applyAlignment="1">
      <alignment vertical="center"/>
    </xf>
    <xf numFmtId="0" fontId="1" fillId="33" borderId="0" xfId="0" applyFont="1" applyFill="1" applyAlignment="1">
      <alignment vertical="center" wrapText="1"/>
    </xf>
    <xf numFmtId="0" fontId="2" fillId="33" borderId="0" xfId="0" applyFont="1" applyFill="1" applyAlignment="1">
      <alignment horizontal="center" vertical="center" wrapText="1"/>
    </xf>
    <xf numFmtId="0" fontId="4" fillId="33" borderId="0" xfId="0" applyFont="1" applyFill="1" applyAlignment="1">
      <alignment horizontal="center" vertical="center" wrapText="1"/>
    </xf>
    <xf numFmtId="0" fontId="4" fillId="33" borderId="0" xfId="0" applyFont="1" applyFill="1" applyAlignment="1">
      <alignment vertical="center" wrapText="1"/>
    </xf>
    <xf numFmtId="0" fontId="1" fillId="33"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1"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1" xfId="0" applyFont="1" applyFill="1" applyBorder="1" applyAlignment="1">
      <alignment horizontal="left" vertical="center"/>
    </xf>
    <xf numFmtId="0" fontId="1" fillId="33" borderId="12" xfId="0" applyFont="1" applyFill="1" applyBorder="1" applyAlignment="1">
      <alignment horizontal="left" vertical="center"/>
    </xf>
    <xf numFmtId="0" fontId="1" fillId="33" borderId="12" xfId="0" applyFont="1" applyFill="1" applyBorder="1" applyAlignment="1">
      <alignment horizontal="left" vertical="center" wrapText="1"/>
    </xf>
    <xf numFmtId="172" fontId="1" fillId="33" borderId="13" xfId="0" applyNumberFormat="1" applyFont="1" applyFill="1" applyBorder="1" applyAlignment="1">
      <alignment horizontal="left" vertical="center" wrapText="1"/>
    </xf>
    <xf numFmtId="0" fontId="1" fillId="33" borderId="13" xfId="0" applyFont="1" applyFill="1" applyBorder="1" applyAlignment="1">
      <alignment horizontal="left" vertical="center" wrapText="1"/>
    </xf>
    <xf numFmtId="172" fontId="1"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49" fontId="1" fillId="33" borderId="11" xfId="0" applyNumberFormat="1" applyFont="1" applyFill="1" applyBorder="1" applyAlignment="1">
      <alignment horizontal="center" vertical="center" wrapText="1"/>
    </xf>
    <xf numFmtId="0" fontId="1" fillId="33" borderId="13" xfId="0" applyFont="1" applyFill="1" applyBorder="1" applyAlignment="1">
      <alignment horizontal="left" vertical="center"/>
    </xf>
    <xf numFmtId="0" fontId="1" fillId="33" borderId="14" xfId="0" applyFont="1" applyFill="1" applyBorder="1" applyAlignment="1">
      <alignment horizontal="center" vertical="center" wrapText="1"/>
    </xf>
    <xf numFmtId="0" fontId="1" fillId="33" borderId="15" xfId="0" applyFont="1" applyFill="1" applyBorder="1" applyAlignment="1">
      <alignment horizontal="left" vertical="center"/>
    </xf>
    <xf numFmtId="0" fontId="1" fillId="33" borderId="16" xfId="0" applyFont="1" applyFill="1" applyBorder="1" applyAlignment="1">
      <alignment horizontal="left" vertical="center"/>
    </xf>
    <xf numFmtId="0" fontId="1" fillId="33" borderId="16"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wrapText="1"/>
    </xf>
    <xf numFmtId="0" fontId="1" fillId="33" borderId="10" xfId="0" applyFont="1" applyFill="1" applyBorder="1" applyAlignment="1">
      <alignment horizontal="left" vertical="center"/>
    </xf>
    <xf numFmtId="0" fontId="2" fillId="0" borderId="11" xfId="0"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17"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18" xfId="0" applyFont="1" applyFill="1" applyBorder="1" applyAlignment="1">
      <alignment horizontal="left" vertical="center"/>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left" vertical="center"/>
    </xf>
    <xf numFmtId="172" fontId="1" fillId="0" borderId="10" xfId="0" applyNumberFormat="1" applyFont="1" applyFill="1" applyBorder="1" applyAlignment="1">
      <alignment horizontal="left" vertical="center"/>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wrapText="1"/>
    </xf>
    <xf numFmtId="0" fontId="1" fillId="0" borderId="0" xfId="0" applyFont="1" applyFill="1" applyAlignment="1">
      <alignment vertical="center" wrapText="1"/>
    </xf>
    <xf numFmtId="0" fontId="1" fillId="33" borderId="17" xfId="0" applyFont="1" applyFill="1" applyBorder="1" applyAlignment="1">
      <alignment horizontal="center" vertical="center" wrapText="1"/>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wrapText="1"/>
    </xf>
    <xf numFmtId="0" fontId="6" fillId="0" borderId="11" xfId="0" applyFont="1" applyFill="1" applyBorder="1" applyAlignment="1">
      <alignment horizontal="left" vertical="center"/>
    </xf>
    <xf numFmtId="0" fontId="6" fillId="0" borderId="13" xfId="0" applyFont="1" applyFill="1" applyBorder="1" applyAlignment="1">
      <alignment horizontal="left" vertical="center" wrapText="1"/>
    </xf>
    <xf numFmtId="0" fontId="2" fillId="33" borderId="14" xfId="0" applyFont="1" applyFill="1" applyBorder="1" applyAlignment="1">
      <alignment horizontal="left" vertical="center"/>
    </xf>
    <xf numFmtId="0" fontId="2" fillId="33" borderId="18"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9" fillId="0" borderId="10" xfId="0" applyFont="1" applyBorder="1" applyAlignment="1">
      <alignment horizontal="center" vertical="center" wrapText="1"/>
    </xf>
    <xf numFmtId="0" fontId="9" fillId="0" borderId="10" xfId="0" applyFont="1" applyBorder="1" applyAlignment="1">
      <alignment vertical="center"/>
    </xf>
    <xf numFmtId="0" fontId="7" fillId="0" borderId="10" xfId="0" applyFont="1" applyBorder="1" applyAlignment="1">
      <alignment vertical="center" wrapText="1"/>
    </xf>
    <xf numFmtId="0" fontId="7" fillId="0" borderId="10" xfId="0" applyFont="1" applyBorder="1" applyAlignment="1">
      <alignment horizontal="left" vertical="center"/>
    </xf>
    <xf numFmtId="0" fontId="9" fillId="0" borderId="10" xfId="0" applyFont="1" applyBorder="1" applyAlignment="1">
      <alignment horizontal="left" vertical="center"/>
    </xf>
    <xf numFmtId="0" fontId="7" fillId="0" borderId="10" xfId="0" applyFont="1" applyBorder="1" applyAlignment="1">
      <alignment vertical="center"/>
    </xf>
    <xf numFmtId="0" fontId="1" fillId="0" borderId="0" xfId="0" applyFont="1" applyAlignment="1">
      <alignment vertical="center" wrapText="1"/>
    </xf>
    <xf numFmtId="0" fontId="1" fillId="0" borderId="0" xfId="0" applyFont="1" applyAlignment="1">
      <alignment vertical="center"/>
    </xf>
    <xf numFmtId="0" fontId="0" fillId="33" borderId="0" xfId="0" applyFill="1" applyAlignment="1">
      <alignment/>
    </xf>
    <xf numFmtId="0" fontId="2" fillId="33" borderId="0" xfId="0" applyFont="1" applyFill="1" applyAlignment="1">
      <alignment/>
    </xf>
    <xf numFmtId="0" fontId="1" fillId="33" borderId="0" xfId="0" applyFont="1" applyFill="1" applyAlignment="1">
      <alignment horizontal="left"/>
    </xf>
    <xf numFmtId="0" fontId="1" fillId="33" borderId="0" xfId="0" applyFont="1" applyFill="1" applyAlignment="1">
      <alignment horizontal="right"/>
    </xf>
    <xf numFmtId="0" fontId="9" fillId="0" borderId="0" xfId="0" applyFont="1" applyAlignment="1">
      <alignment/>
    </xf>
    <xf numFmtId="0" fontId="5" fillId="33" borderId="0" xfId="0" applyFont="1" applyFill="1" applyBorder="1" applyAlignment="1">
      <alignment/>
    </xf>
    <xf numFmtId="0" fontId="2" fillId="0" borderId="10" xfId="0" applyFont="1" applyBorder="1" applyAlignment="1">
      <alignment horizontal="center" vertical="center" wrapText="1"/>
    </xf>
    <xf numFmtId="0" fontId="1" fillId="0" borderId="10" xfId="0" applyFont="1" applyBorder="1" applyAlignment="1">
      <alignment horizontal="center" wrapText="1"/>
    </xf>
    <xf numFmtId="0" fontId="1" fillId="0" borderId="10" xfId="0" applyFont="1" applyBorder="1" applyAlignment="1">
      <alignment horizontal="center" vertical="top" wrapText="1"/>
    </xf>
    <xf numFmtId="0" fontId="1" fillId="0" borderId="10" xfId="0" applyFont="1" applyBorder="1" applyAlignment="1">
      <alignment horizontal="center"/>
    </xf>
    <xf numFmtId="0" fontId="1" fillId="0" borderId="10" xfId="0" applyFont="1" applyBorder="1" applyAlignment="1">
      <alignment horizontal="center" vertical="top"/>
    </xf>
    <xf numFmtId="0" fontId="2" fillId="0" borderId="10" xfId="0" applyFont="1" applyBorder="1" applyAlignment="1">
      <alignment vertical="top"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7" fillId="0" borderId="10" xfId="0" applyFont="1" applyBorder="1" applyAlignment="1">
      <alignment horizontal="center" vertical="center" wrapText="1"/>
    </xf>
    <xf numFmtId="0" fontId="13" fillId="0" borderId="0" xfId="0" applyFont="1" applyAlignment="1">
      <alignment vertical="center"/>
    </xf>
    <xf numFmtId="0" fontId="3" fillId="33" borderId="0" xfId="0" applyFont="1" applyFill="1" applyBorder="1" applyAlignment="1">
      <alignment vertical="center"/>
    </xf>
    <xf numFmtId="0" fontId="2" fillId="33" borderId="10" xfId="0" applyFont="1" applyFill="1" applyBorder="1" applyAlignment="1">
      <alignment horizontal="center" vertical="center"/>
    </xf>
    <xf numFmtId="0" fontId="1" fillId="0" borderId="0" xfId="0" applyFont="1" applyAlignment="1">
      <alignment/>
    </xf>
    <xf numFmtId="0" fontId="1" fillId="0" borderId="13" xfId="0" applyFont="1" applyBorder="1" applyAlignment="1">
      <alignment/>
    </xf>
    <xf numFmtId="0" fontId="6" fillId="33" borderId="12" xfId="0" applyFont="1" applyFill="1" applyBorder="1" applyAlignment="1">
      <alignment horizontal="left" vertical="center" wrapText="1"/>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13" xfId="0" applyFont="1" applyFill="1" applyBorder="1" applyAlignment="1">
      <alignment/>
    </xf>
    <xf numFmtId="0" fontId="2" fillId="0" borderId="13" xfId="0" applyFont="1" applyFill="1" applyBorder="1" applyAlignment="1">
      <alignment/>
    </xf>
    <xf numFmtId="0" fontId="2" fillId="0" borderId="12" xfId="0" applyFont="1" applyFill="1" applyBorder="1" applyAlignment="1">
      <alignment horizontal="left" vertical="center"/>
    </xf>
    <xf numFmtId="0" fontId="2" fillId="0" borderId="13" xfId="0" applyFont="1" applyBorder="1" applyAlignment="1">
      <alignment/>
    </xf>
    <xf numFmtId="0" fontId="2" fillId="33" borderId="12" xfId="0" applyFont="1" applyFill="1" applyBorder="1" applyAlignment="1">
      <alignment horizontal="left" vertical="center" wrapText="1"/>
    </xf>
    <xf numFmtId="0" fontId="0" fillId="0" borderId="12" xfId="0" applyBorder="1" applyAlignment="1">
      <alignment horizontal="left" vertical="center" wrapText="1"/>
    </xf>
    <xf numFmtId="0" fontId="1" fillId="0" borderId="13" xfId="0" applyFont="1" applyBorder="1" applyAlignment="1">
      <alignment/>
    </xf>
    <xf numFmtId="0" fontId="2" fillId="33" borderId="16" xfId="0" applyFont="1" applyFill="1" applyBorder="1" applyAlignment="1">
      <alignment horizontal="left" vertical="center"/>
    </xf>
    <xf numFmtId="0" fontId="14" fillId="33" borderId="13" xfId="0" applyFont="1" applyFill="1" applyBorder="1" applyAlignment="1">
      <alignment horizontal="left" vertical="center"/>
    </xf>
    <xf numFmtId="0" fontId="15" fillId="33" borderId="13" xfId="0" applyFont="1" applyFill="1" applyBorder="1" applyAlignment="1">
      <alignment horizontal="left" vertical="center"/>
    </xf>
    <xf numFmtId="0" fontId="1" fillId="0" borderId="11" xfId="0" applyFont="1" applyBorder="1" applyAlignment="1">
      <alignment/>
    </xf>
    <xf numFmtId="0" fontId="6" fillId="33" borderId="12" xfId="0" applyFont="1" applyFill="1" applyBorder="1" applyAlignment="1">
      <alignment horizontal="left" vertical="center"/>
    </xf>
    <xf numFmtId="0" fontId="2" fillId="0" borderId="12"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1" fillId="33" borderId="0" xfId="0" applyFont="1" applyFill="1" applyAlignment="1">
      <alignment horizontal="left" vertical="center"/>
    </xf>
    <xf numFmtId="0" fontId="1" fillId="33" borderId="0" xfId="0" applyFont="1" applyFill="1" applyAlignment="1">
      <alignment horizontal="center" vertical="top" wrapText="1"/>
    </xf>
    <xf numFmtId="0" fontId="1" fillId="33" borderId="0" xfId="0" applyFont="1" applyFill="1" applyAlignment="1">
      <alignment/>
    </xf>
    <xf numFmtId="0" fontId="1" fillId="33" borderId="10" xfId="0" applyFont="1" applyFill="1" applyBorder="1" applyAlignment="1">
      <alignment horizontal="center" vertical="center"/>
    </xf>
    <xf numFmtId="0" fontId="1" fillId="33" borderId="11" xfId="0" applyFont="1" applyFill="1" applyBorder="1" applyAlignment="1">
      <alignment/>
    </xf>
    <xf numFmtId="0" fontId="1" fillId="33" borderId="13" xfId="0" applyFont="1" applyFill="1" applyBorder="1" applyAlignment="1">
      <alignment/>
    </xf>
    <xf numFmtId="0" fontId="1" fillId="33" borderId="12" xfId="0" applyFont="1" applyFill="1" applyBorder="1" applyAlignment="1">
      <alignment horizontal="center" wrapText="1"/>
    </xf>
    <xf numFmtId="0" fontId="1" fillId="33" borderId="10" xfId="0" applyFont="1" applyFill="1" applyBorder="1" applyAlignment="1">
      <alignment horizontal="center" vertical="top" wrapText="1"/>
    </xf>
    <xf numFmtId="0" fontId="2" fillId="33" borderId="11" xfId="0" applyFont="1" applyFill="1" applyBorder="1" applyAlignment="1">
      <alignment horizontal="center" vertical="center"/>
    </xf>
    <xf numFmtId="0" fontId="2" fillId="33" borderId="11" xfId="0" applyFont="1" applyFill="1" applyBorder="1" applyAlignment="1">
      <alignment horizontal="left"/>
    </xf>
    <xf numFmtId="0" fontId="2" fillId="33" borderId="12" xfId="0" applyFont="1" applyFill="1" applyBorder="1" applyAlignment="1">
      <alignment horizontal="left" wrapText="1" indent="1"/>
    </xf>
    <xf numFmtId="49" fontId="1" fillId="33" borderId="11" xfId="0" applyNumberFormat="1" applyFont="1" applyFill="1" applyBorder="1" applyAlignment="1">
      <alignment horizontal="center" vertical="center"/>
    </xf>
    <xf numFmtId="0" fontId="1" fillId="33" borderId="11" xfId="0" applyFont="1" applyFill="1" applyBorder="1" applyAlignment="1">
      <alignment horizontal="left"/>
    </xf>
    <xf numFmtId="0" fontId="1" fillId="33" borderId="12" xfId="0" applyFont="1" applyFill="1" applyBorder="1" applyAlignment="1">
      <alignment wrapText="1"/>
    </xf>
    <xf numFmtId="49" fontId="1" fillId="33" borderId="10" xfId="0" applyNumberFormat="1" applyFont="1" applyFill="1" applyBorder="1" applyAlignment="1">
      <alignment horizontal="center" vertical="center"/>
    </xf>
    <xf numFmtId="0" fontId="1" fillId="33" borderId="11"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2" xfId="0" applyFont="1" applyFill="1" applyBorder="1" applyAlignment="1">
      <alignment wrapText="1"/>
    </xf>
    <xf numFmtId="0" fontId="2" fillId="33" borderId="17" xfId="0" applyFont="1" applyFill="1" applyBorder="1" applyAlignment="1">
      <alignment horizontal="left" wrapText="1"/>
    </xf>
    <xf numFmtId="172" fontId="1" fillId="33" borderId="10" xfId="0" applyNumberFormat="1" applyFont="1" applyFill="1" applyBorder="1" applyAlignment="1">
      <alignment horizontal="center" vertical="center" wrapText="1"/>
    </xf>
    <xf numFmtId="0" fontId="1" fillId="33" borderId="13" xfId="0" applyFont="1" applyFill="1" applyBorder="1" applyAlignment="1">
      <alignment horizontal="left" wrapText="1"/>
    </xf>
    <xf numFmtId="0" fontId="1" fillId="0" borderId="12" xfId="0" applyFont="1" applyBorder="1" applyAlignment="1">
      <alignment wrapText="1"/>
    </xf>
    <xf numFmtId="0" fontId="1" fillId="33" borderId="12" xfId="0" applyFont="1" applyFill="1" applyBorder="1" applyAlignment="1">
      <alignment/>
    </xf>
    <xf numFmtId="0" fontId="2" fillId="33" borderId="12" xfId="0" applyFont="1" applyFill="1" applyBorder="1" applyAlignment="1">
      <alignment horizontal="left"/>
    </xf>
    <xf numFmtId="0" fontId="1" fillId="33" borderId="0" xfId="0" applyFont="1" applyFill="1" applyAlignment="1">
      <alignment/>
    </xf>
    <xf numFmtId="0" fontId="0" fillId="33" borderId="0" xfId="0" applyFill="1" applyAlignment="1">
      <alignment vertical="center"/>
    </xf>
    <xf numFmtId="0" fontId="1" fillId="33" borderId="0" xfId="0" applyFont="1" applyFill="1" applyAlignment="1">
      <alignment horizontal="right" vertical="center"/>
    </xf>
    <xf numFmtId="0" fontId="1" fillId="0" borderId="10" xfId="0" applyFont="1" applyBorder="1" applyAlignment="1">
      <alignment horizontal="center" vertical="center"/>
    </xf>
    <xf numFmtId="0" fontId="2" fillId="0" borderId="10" xfId="0" applyFont="1" applyFill="1" applyBorder="1" applyAlignment="1">
      <alignment horizontal="center" vertical="center"/>
    </xf>
    <xf numFmtId="0" fontId="0" fillId="0" borderId="11" xfId="0" applyBorder="1" applyAlignment="1">
      <alignment vertical="center"/>
    </xf>
    <xf numFmtId="172" fontId="1" fillId="0" borderId="10" xfId="0" applyNumberFormat="1" applyFont="1" applyFill="1" applyBorder="1" applyAlignment="1">
      <alignment horizontal="center" vertical="center"/>
    </xf>
    <xf numFmtId="0" fontId="1" fillId="0" borderId="11" xfId="0" applyFont="1" applyFill="1" applyBorder="1" applyAlignment="1">
      <alignment vertical="center" wrapText="1"/>
    </xf>
    <xf numFmtId="0" fontId="0" fillId="0" borderId="13" xfId="0" applyFont="1" applyBorder="1" applyAlignment="1">
      <alignment vertical="center"/>
    </xf>
    <xf numFmtId="0" fontId="1" fillId="0" borderId="12" xfId="0" applyFont="1" applyBorder="1" applyAlignment="1">
      <alignment vertical="center" wrapText="1"/>
    </xf>
    <xf numFmtId="0" fontId="1" fillId="0" borderId="10" xfId="0" applyFont="1" applyFill="1" applyBorder="1" applyAlignment="1">
      <alignment horizontal="center" vertical="center"/>
    </xf>
    <xf numFmtId="0" fontId="0" fillId="0" borderId="11"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1" fillId="0" borderId="21" xfId="0" applyFont="1" applyFill="1" applyBorder="1" applyAlignment="1">
      <alignment horizontal="left" vertical="center" wrapText="1"/>
    </xf>
    <xf numFmtId="0" fontId="1" fillId="0" borderId="18" xfId="0" applyFont="1" applyFill="1" applyBorder="1" applyAlignment="1">
      <alignment vertical="center" wrapText="1"/>
    </xf>
    <xf numFmtId="0" fontId="1" fillId="34" borderId="0" xfId="0" applyFont="1" applyFill="1" applyAlignment="1">
      <alignment vertical="center"/>
    </xf>
    <xf numFmtId="0" fontId="2" fillId="0" borderId="0" xfId="0" applyFont="1" applyBorder="1" applyAlignment="1">
      <alignment vertical="center" wrapText="1"/>
    </xf>
    <xf numFmtId="0" fontId="2" fillId="0" borderId="0" xfId="0" applyFont="1" applyFill="1" applyBorder="1" applyAlignment="1">
      <alignment horizontal="left" vertical="center" wrapText="1"/>
    </xf>
    <xf numFmtId="0" fontId="9" fillId="33" borderId="0" xfId="0" applyFont="1" applyFill="1" applyAlignment="1">
      <alignment horizontal="center" vertical="center" wrapText="1"/>
    </xf>
    <xf numFmtId="0" fontId="18" fillId="33" borderId="0" xfId="0" applyFont="1" applyFill="1" applyAlignment="1">
      <alignment vertical="center"/>
    </xf>
    <xf numFmtId="0" fontId="7" fillId="0" borderId="14" xfId="0" applyFont="1" applyBorder="1" applyAlignment="1">
      <alignment horizontal="center" vertical="center" wrapText="1"/>
    </xf>
    <xf numFmtId="0" fontId="7" fillId="33" borderId="11"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7" xfId="0" applyFont="1" applyBorder="1" applyAlignment="1">
      <alignment horizontal="left" vertical="center" wrapText="1"/>
    </xf>
    <xf numFmtId="0" fontId="7" fillId="0" borderId="2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vertical="center"/>
    </xf>
    <xf numFmtId="0" fontId="7" fillId="0" borderId="0" xfId="0" applyFont="1" applyBorder="1" applyAlignment="1">
      <alignment horizontal="center" vertical="center" wrapText="1"/>
    </xf>
    <xf numFmtId="0" fontId="9"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1" fillId="0" borderId="0" xfId="0" applyFont="1" applyBorder="1" applyAlignment="1">
      <alignment horizontal="left" vertical="center" wrapText="1"/>
    </xf>
    <xf numFmtId="0" fontId="16" fillId="0" borderId="0" xfId="0" applyFont="1" applyAlignment="1">
      <alignment vertical="center"/>
    </xf>
    <xf numFmtId="0" fontId="16" fillId="0" borderId="23" xfId="0" applyFont="1" applyBorder="1" applyAlignment="1">
      <alignment horizontal="center" vertical="center" wrapText="1"/>
    </xf>
    <xf numFmtId="0" fontId="16" fillId="0" borderId="10" xfId="0" applyFont="1" applyBorder="1" applyAlignment="1">
      <alignment horizontal="center" vertical="center" wrapText="1"/>
    </xf>
    <xf numFmtId="0" fontId="8" fillId="0" borderId="0" xfId="0" applyFont="1" applyAlignment="1">
      <alignment vertical="center"/>
    </xf>
    <xf numFmtId="0" fontId="8" fillId="0" borderId="10" xfId="0" applyFont="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Border="1" applyAlignment="1">
      <alignment horizontal="center" vertical="center" wrapText="1"/>
    </xf>
    <xf numFmtId="0" fontId="1"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left" vertical="center" wrapText="1"/>
    </xf>
    <xf numFmtId="0" fontId="16" fillId="0" borderId="0" xfId="0" applyFont="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vertical="center" wrapText="1"/>
    </xf>
    <xf numFmtId="0" fontId="16" fillId="0" borderId="10" xfId="0" applyFont="1" applyBorder="1" applyAlignment="1">
      <alignment horizontal="left" vertical="center" wrapText="1"/>
    </xf>
    <xf numFmtId="172"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24" fillId="0" borderId="0" xfId="0" applyFont="1" applyAlignment="1">
      <alignment vertical="center"/>
    </xf>
    <xf numFmtId="0" fontId="16" fillId="0" borderId="0" xfId="0" applyFont="1" applyBorder="1" applyAlignment="1">
      <alignment horizontal="left" vertical="center" wrapText="1"/>
    </xf>
    <xf numFmtId="0" fontId="7" fillId="0" borderId="0"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0" xfId="0" applyFont="1" applyFill="1" applyBorder="1" applyAlignment="1">
      <alignment horizontal="justify" vertical="center" wrapText="1"/>
    </xf>
    <xf numFmtId="0" fontId="12" fillId="0" borderId="0" xfId="0" applyFont="1" applyBorder="1" applyAlignment="1">
      <alignment horizontal="justify" vertical="center"/>
    </xf>
    <xf numFmtId="0" fontId="1" fillId="0" borderId="0" xfId="0" applyFont="1" applyBorder="1" applyAlignment="1">
      <alignment vertical="center"/>
    </xf>
    <xf numFmtId="0" fontId="1" fillId="0" borderId="22" xfId="0" applyFont="1" applyBorder="1"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1" fillId="0" borderId="0" xfId="0" applyFont="1" applyAlignment="1">
      <alignment horizontal="left" vertical="center" wrapText="1"/>
    </xf>
    <xf numFmtId="0" fontId="8" fillId="0" borderId="0" xfId="0" applyFont="1" applyAlignment="1">
      <alignment vertical="center" wrapText="1"/>
    </xf>
    <xf numFmtId="0" fontId="1" fillId="0" borderId="0" xfId="0" applyFont="1" applyFill="1" applyAlignment="1">
      <alignment horizontal="left" vertical="center"/>
    </xf>
    <xf numFmtId="0" fontId="9" fillId="0" borderId="0" xfId="0" applyFont="1" applyAlignment="1">
      <alignment horizontal="center" vertical="center"/>
    </xf>
    <xf numFmtId="0" fontId="1" fillId="0" borderId="0" xfId="0" applyFont="1" applyFill="1" applyAlignment="1">
      <alignment vertical="center"/>
    </xf>
    <xf numFmtId="0" fontId="16" fillId="0" borderId="24" xfId="0" applyFont="1" applyBorder="1" applyAlignment="1">
      <alignment horizontal="center" vertical="center" wrapText="1"/>
    </xf>
    <xf numFmtId="0" fontId="9" fillId="0" borderId="24" xfId="0" applyFont="1" applyBorder="1" applyAlignment="1">
      <alignment horizontal="center" vertical="center"/>
    </xf>
    <xf numFmtId="0" fontId="16" fillId="0" borderId="25" xfId="0" applyFont="1" applyBorder="1" applyAlignment="1">
      <alignment horizontal="center" vertical="center" wrapText="1"/>
    </xf>
    <xf numFmtId="0" fontId="1" fillId="0" borderId="25" xfId="0" applyFont="1" applyBorder="1" applyAlignment="1">
      <alignment horizontal="center" vertical="center" wrapText="1"/>
    </xf>
    <xf numFmtId="0" fontId="16" fillId="0" borderId="25" xfId="0" applyFont="1" applyBorder="1" applyAlignment="1">
      <alignment horizontal="left" vertical="center" wrapText="1"/>
    </xf>
    <xf numFmtId="0" fontId="8" fillId="0" borderId="25" xfId="0" applyFont="1" applyBorder="1" applyAlignment="1">
      <alignment horizontal="center" vertical="center" wrapText="1"/>
    </xf>
    <xf numFmtId="0" fontId="8" fillId="0" borderId="25" xfId="0" applyFont="1" applyBorder="1" applyAlignment="1">
      <alignment horizontal="left" vertical="center" wrapText="1"/>
    </xf>
    <xf numFmtId="16" fontId="8" fillId="0" borderId="25"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Font="1" applyAlignment="1">
      <alignment/>
    </xf>
    <xf numFmtId="0" fontId="0" fillId="0" borderId="0" xfId="0" applyFont="1" applyBorder="1" applyAlignment="1">
      <alignment horizontal="justify" vertical="center" wrapText="1"/>
    </xf>
    <xf numFmtId="0" fontId="0" fillId="33" borderId="0" xfId="0" applyFont="1" applyFill="1" applyAlignment="1">
      <alignment/>
    </xf>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center" wrapText="1"/>
    </xf>
    <xf numFmtId="0" fontId="3" fillId="0" borderId="10" xfId="0" applyFont="1" applyBorder="1" applyAlignment="1">
      <alignment horizontal="left" wrapText="1"/>
    </xf>
    <xf numFmtId="0" fontId="3" fillId="0" borderId="10" xfId="0" applyFont="1" applyBorder="1" applyAlignment="1">
      <alignment horizontal="left" wrapText="1" inden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top" wrapText="1" indent="1"/>
    </xf>
    <xf numFmtId="0" fontId="0" fillId="33" borderId="0" xfId="0" applyFont="1" applyFill="1" applyBorder="1" applyAlignment="1">
      <alignment/>
    </xf>
    <xf numFmtId="0" fontId="3" fillId="33" borderId="0" xfId="0" applyFont="1" applyFill="1" applyAlignment="1">
      <alignment/>
    </xf>
    <xf numFmtId="0" fontId="9" fillId="0" borderId="0" xfId="0" applyFont="1" applyFill="1" applyAlignment="1">
      <alignment horizontal="center" vertical="center" wrapText="1"/>
    </xf>
    <xf numFmtId="0" fontId="0" fillId="0" borderId="0" xfId="0" applyFill="1" applyAlignment="1">
      <alignment vertical="center"/>
    </xf>
    <xf numFmtId="0" fontId="19" fillId="0" borderId="0" xfId="0" applyFont="1" applyFill="1" applyAlignment="1">
      <alignment vertical="center"/>
    </xf>
    <xf numFmtId="0" fontId="1" fillId="34" borderId="0" xfId="0" applyFont="1" applyFill="1" applyAlignment="1">
      <alignment horizontal="left" vertical="center"/>
    </xf>
    <xf numFmtId="0" fontId="0" fillId="0" borderId="0" xfId="0" applyFont="1" applyAlignment="1">
      <alignment horizontal="left" vertical="center"/>
    </xf>
    <xf numFmtId="0" fontId="19" fillId="0" borderId="0" xfId="0" applyFont="1" applyFill="1" applyAlignment="1">
      <alignment horizontal="left" vertical="center"/>
    </xf>
    <xf numFmtId="0" fontId="0" fillId="0" borderId="0" xfId="0" applyFont="1" applyAlignment="1">
      <alignment vertical="center"/>
    </xf>
    <xf numFmtId="0" fontId="16" fillId="0" borderId="0" xfId="0" applyFont="1" applyFill="1" applyAlignment="1">
      <alignment horizontal="center" vertical="center" wrapText="1"/>
    </xf>
    <xf numFmtId="0" fontId="16" fillId="0" borderId="2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8" fillId="0" borderId="26" xfId="0" applyFont="1" applyFill="1" applyBorder="1" applyAlignment="1">
      <alignment horizontal="center" vertical="top" wrapText="1"/>
    </xf>
    <xf numFmtId="0" fontId="8" fillId="0" borderId="27" xfId="0" applyFont="1" applyFill="1" applyBorder="1" applyAlignment="1">
      <alignment vertical="top" wrapText="1"/>
    </xf>
    <xf numFmtId="16" fontId="8" fillId="0" borderId="25" xfId="0" applyNumberFormat="1" applyFont="1" applyFill="1" applyBorder="1" applyAlignment="1" quotePrefix="1">
      <alignment horizontal="center" vertical="center"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2" fillId="0" borderId="2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9" fillId="0" borderId="0" xfId="0" applyFont="1" applyFill="1" applyAlignment="1">
      <alignment vertical="center"/>
    </xf>
    <xf numFmtId="0" fontId="19" fillId="0" borderId="0" xfId="0" applyFont="1" applyFill="1" applyAlignment="1">
      <alignment vertical="center"/>
    </xf>
    <xf numFmtId="0" fontId="21" fillId="0" borderId="0" xfId="0" applyFont="1" applyFill="1" applyAlignment="1">
      <alignment vertical="center"/>
    </xf>
    <xf numFmtId="0" fontId="21" fillId="0" borderId="0" xfId="0" applyFont="1" applyFill="1" applyBorder="1" applyAlignment="1">
      <alignment horizontal="left" vertical="center"/>
    </xf>
    <xf numFmtId="0" fontId="8" fillId="0" borderId="26" xfId="0" applyFont="1" applyFill="1" applyBorder="1" applyAlignment="1">
      <alignment horizontal="center" vertical="center" wrapText="1"/>
    </xf>
    <xf numFmtId="0" fontId="0" fillId="0" borderId="0" xfId="0" applyFont="1" applyFill="1" applyAlignment="1">
      <alignment horizontal="left" vertical="center"/>
    </xf>
    <xf numFmtId="0" fontId="1" fillId="0" borderId="12" xfId="0" applyFont="1" applyFill="1" applyBorder="1" applyAlignment="1">
      <alignment vertical="center" wrapText="1"/>
    </xf>
    <xf numFmtId="16" fontId="1" fillId="0" borderId="10" xfId="0" applyNumberFormat="1"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2" fillId="0" borderId="28" xfId="0" applyFont="1" applyFill="1" applyBorder="1" applyAlignment="1">
      <alignment vertical="center" wrapText="1"/>
    </xf>
    <xf numFmtId="0" fontId="8" fillId="0" borderId="0" xfId="0" applyFont="1" applyAlignment="1">
      <alignment horizontal="center" vertical="center"/>
    </xf>
    <xf numFmtId="49" fontId="1" fillId="0" borderId="14" xfId="0" applyNumberFormat="1" applyFont="1" applyFill="1" applyBorder="1" applyAlignment="1">
      <alignment horizontal="center" vertical="center" wrapText="1"/>
    </xf>
    <xf numFmtId="0" fontId="8" fillId="0" borderId="22" xfId="0" applyFont="1" applyBorder="1" applyAlignment="1">
      <alignment vertical="center"/>
    </xf>
    <xf numFmtId="0" fontId="19" fillId="0" borderId="0" xfId="0" applyFont="1" applyFill="1" applyAlignment="1">
      <alignment horizontal="left" vertical="center"/>
    </xf>
    <xf numFmtId="0" fontId="8" fillId="0" borderId="27" xfId="0" applyFont="1" applyFill="1" applyBorder="1" applyAlignment="1">
      <alignment horizontal="justify" vertical="center" wrapText="1"/>
    </xf>
    <xf numFmtId="0" fontId="29" fillId="0" borderId="0" xfId="0" applyFont="1" applyFill="1" applyAlignment="1">
      <alignment horizontal="left" vertical="center"/>
    </xf>
    <xf numFmtId="0" fontId="1" fillId="0" borderId="0" xfId="0" applyFont="1" applyFill="1" applyAlignment="1">
      <alignment horizontal="right" vertical="center"/>
    </xf>
    <xf numFmtId="0" fontId="4" fillId="0" borderId="0" xfId="60" applyFont="1" applyFill="1" applyAlignment="1">
      <alignment vertical="center"/>
      <protection/>
    </xf>
    <xf numFmtId="0" fontId="2" fillId="0" borderId="0" xfId="60" applyFont="1" applyFill="1" applyAlignment="1">
      <alignment vertical="center"/>
      <protection/>
    </xf>
    <xf numFmtId="0" fontId="16" fillId="33" borderId="0" xfId="0" applyFont="1" applyFill="1" applyAlignment="1">
      <alignment wrapText="1"/>
    </xf>
    <xf numFmtId="0" fontId="16" fillId="33" borderId="10" xfId="0" applyFont="1" applyFill="1" applyBorder="1" applyAlignment="1">
      <alignment horizontal="center" vertical="center" wrapText="1"/>
    </xf>
    <xf numFmtId="0" fontId="1" fillId="33" borderId="10" xfId="0" applyFont="1" applyFill="1" applyBorder="1" applyAlignment="1">
      <alignment horizontal="center"/>
    </xf>
    <xf numFmtId="0" fontId="8" fillId="33" borderId="10" xfId="0" applyFont="1" applyFill="1" applyBorder="1" applyAlignment="1">
      <alignment horizontal="center"/>
    </xf>
    <xf numFmtId="0" fontId="8" fillId="33" borderId="10" xfId="0" applyFont="1" applyFill="1" applyBorder="1" applyAlignment="1">
      <alignment/>
    </xf>
    <xf numFmtId="0" fontId="8" fillId="33" borderId="10" xfId="0" applyFont="1" applyFill="1" applyBorder="1" applyAlignment="1">
      <alignment wrapText="1"/>
    </xf>
    <xf numFmtId="0" fontId="2" fillId="0" borderId="10" xfId="0" applyFont="1" applyBorder="1" applyAlignment="1">
      <alignment horizontal="center" vertical="center"/>
    </xf>
    <xf numFmtId="0" fontId="20" fillId="0"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horizontal="center" vertical="center"/>
    </xf>
    <xf numFmtId="0" fontId="8" fillId="0" borderId="27" xfId="0" applyFont="1" applyFill="1" applyBorder="1" applyAlignment="1">
      <alignment vertical="center" wrapText="1"/>
    </xf>
    <xf numFmtId="0" fontId="0" fillId="0" borderId="0" xfId="0" applyFont="1" applyAlignment="1">
      <alignment vertical="center"/>
    </xf>
    <xf numFmtId="0" fontId="2" fillId="33" borderId="0" xfId="0" applyFont="1" applyFill="1" applyAlignment="1">
      <alignment horizontal="right" vertical="center"/>
    </xf>
    <xf numFmtId="0" fontId="1" fillId="0" borderId="0" xfId="0" applyFont="1" applyBorder="1" applyAlignment="1">
      <alignment vertical="center" wrapText="1"/>
    </xf>
    <xf numFmtId="0" fontId="0" fillId="0" borderId="0" xfId="0" applyAlignment="1">
      <alignment horizontal="left" vertical="center"/>
    </xf>
    <xf numFmtId="0" fontId="7" fillId="0" borderId="11" xfId="0" applyFont="1" applyBorder="1" applyAlignment="1">
      <alignment horizontal="center" vertical="center" wrapText="1"/>
    </xf>
    <xf numFmtId="0" fontId="18" fillId="0" borderId="11" xfId="0" applyFont="1" applyBorder="1" applyAlignment="1">
      <alignment vertical="center"/>
    </xf>
    <xf numFmtId="0" fontId="28" fillId="0" borderId="18" xfId="0" applyFont="1" applyBorder="1" applyAlignment="1">
      <alignment horizontal="left" vertical="center" wrapText="1"/>
    </xf>
    <xf numFmtId="0" fontId="7" fillId="0" borderId="21" xfId="0" applyFont="1" applyBorder="1" applyAlignment="1">
      <alignment horizontal="left" vertical="center" wrapText="1"/>
    </xf>
    <xf numFmtId="0" fontId="12" fillId="0" borderId="11" xfId="0" applyFont="1" applyBorder="1" applyAlignment="1">
      <alignment horizontal="left" vertical="center" wrapText="1"/>
    </xf>
    <xf numFmtId="0" fontId="7" fillId="0" borderId="18" xfId="0" applyFont="1" applyBorder="1" applyAlignment="1">
      <alignment horizontal="left" vertical="center" wrapText="1"/>
    </xf>
    <xf numFmtId="2" fontId="2" fillId="0" borderId="10" xfId="0" applyNumberFormat="1" applyFont="1" applyBorder="1" applyAlignment="1">
      <alignment horizontal="center" vertical="center" wrapText="1"/>
    </xf>
    <xf numFmtId="0" fontId="1" fillId="0" borderId="10" xfId="0" applyFont="1" applyBorder="1" applyAlignment="1">
      <alignment/>
    </xf>
    <xf numFmtId="0" fontId="1" fillId="33" borderId="12" xfId="0" applyFont="1" applyFill="1" applyBorder="1" applyAlignment="1">
      <alignment/>
    </xf>
    <xf numFmtId="0" fontId="1" fillId="33" borderId="10" xfId="0" applyFont="1" applyFill="1" applyBorder="1" applyAlignment="1">
      <alignment horizontal="left" wrapText="1" indent="1"/>
    </xf>
    <xf numFmtId="49" fontId="1" fillId="0" borderId="10" xfId="0" applyNumberFormat="1" applyFont="1" applyBorder="1" applyAlignment="1">
      <alignment/>
    </xf>
    <xf numFmtId="49" fontId="1" fillId="0" borderId="17" xfId="0" applyNumberFormat="1" applyFont="1" applyBorder="1" applyAlignment="1">
      <alignment/>
    </xf>
    <xf numFmtId="49" fontId="1" fillId="33" borderId="19" xfId="0" applyNumberFormat="1" applyFont="1" applyFill="1" applyBorder="1" applyAlignment="1">
      <alignment/>
    </xf>
    <xf numFmtId="0" fontId="1" fillId="0" borderId="20" xfId="0" applyFont="1" applyBorder="1" applyAlignment="1">
      <alignment wrapText="1"/>
    </xf>
    <xf numFmtId="49" fontId="1" fillId="33" borderId="14" xfId="0" applyNumberFormat="1" applyFont="1" applyFill="1" applyBorder="1" applyAlignment="1">
      <alignment/>
    </xf>
    <xf numFmtId="49" fontId="1" fillId="33" borderId="11" xfId="0" applyNumberFormat="1" applyFont="1" applyFill="1" applyBorder="1" applyAlignment="1">
      <alignment/>
    </xf>
    <xf numFmtId="49" fontId="1" fillId="33" borderId="12" xfId="0" applyNumberFormat="1" applyFont="1" applyFill="1" applyBorder="1" applyAlignment="1">
      <alignment/>
    </xf>
    <xf numFmtId="49" fontId="1" fillId="33" borderId="10" xfId="0" applyNumberFormat="1" applyFont="1" applyFill="1" applyBorder="1" applyAlignment="1">
      <alignment/>
    </xf>
    <xf numFmtId="0" fontId="1" fillId="33" borderId="10" xfId="0" applyFont="1" applyFill="1" applyBorder="1" applyAlignment="1">
      <alignment wrapText="1"/>
    </xf>
    <xf numFmtId="49" fontId="1" fillId="33" borderId="10" xfId="0" applyNumberFormat="1" applyFont="1" applyFill="1" applyBorder="1" applyAlignment="1">
      <alignment vertical="center"/>
    </xf>
    <xf numFmtId="0" fontId="1" fillId="0" borderId="10" xfId="0" applyFont="1" applyBorder="1" applyAlignment="1">
      <alignment wrapText="1"/>
    </xf>
    <xf numFmtId="49" fontId="2" fillId="0" borderId="10" xfId="0" applyNumberFormat="1" applyFont="1" applyFill="1" applyBorder="1" applyAlignment="1">
      <alignment horizontal="left" vertical="center"/>
    </xf>
    <xf numFmtId="0" fontId="1" fillId="0" borderId="12" xfId="0" applyFont="1" applyBorder="1" applyAlignment="1">
      <alignment vertical="top" wrapText="1"/>
    </xf>
    <xf numFmtId="49" fontId="1" fillId="0" borderId="11" xfId="0" applyNumberFormat="1" applyFont="1" applyBorder="1" applyAlignment="1">
      <alignment/>
    </xf>
    <xf numFmtId="49" fontId="1" fillId="33" borderId="13" xfId="0" applyNumberFormat="1" applyFont="1" applyFill="1" applyBorder="1" applyAlignment="1">
      <alignment/>
    </xf>
    <xf numFmtId="49" fontId="1" fillId="0" borderId="10" xfId="0" applyNumberFormat="1" applyFont="1" applyFill="1" applyBorder="1" applyAlignment="1">
      <alignment/>
    </xf>
    <xf numFmtId="0" fontId="29" fillId="33" borderId="0" xfId="0" applyFont="1" applyFill="1" applyBorder="1" applyAlignment="1">
      <alignment/>
    </xf>
    <xf numFmtId="0" fontId="29" fillId="0" borderId="0" xfId="0" applyFont="1" applyAlignment="1">
      <alignment vertical="center"/>
    </xf>
    <xf numFmtId="0" fontId="2" fillId="0" borderId="0" xfId="0" applyFont="1" applyFill="1" applyAlignment="1">
      <alignment horizontal="left" vertical="center"/>
    </xf>
    <xf numFmtId="0" fontId="16" fillId="0" borderId="26" xfId="0" applyFont="1" applyFill="1" applyBorder="1" applyAlignment="1">
      <alignment horizontal="center" vertical="center" wrapText="1"/>
    </xf>
    <xf numFmtId="16" fontId="8" fillId="0" borderId="25" xfId="0" applyNumberFormat="1" applyFont="1" applyFill="1" applyBorder="1" applyAlignment="1">
      <alignment horizontal="center" vertical="center" wrapText="1"/>
    </xf>
    <xf numFmtId="16" fontId="8" fillId="0" borderId="26" xfId="0" applyNumberFormat="1" applyFont="1" applyFill="1" applyBorder="1" applyAlignment="1">
      <alignment horizontal="center" vertical="center" wrapText="1"/>
    </xf>
    <xf numFmtId="0" fontId="4" fillId="0" borderId="0" xfId="0" applyFont="1" applyFill="1" applyAlignment="1">
      <alignment horizontal="left" vertical="center"/>
    </xf>
    <xf numFmtId="0" fontId="2" fillId="0" borderId="0" xfId="60" applyFont="1" applyFill="1" applyAlignment="1">
      <alignment vertical="center" wrapText="1"/>
      <protection/>
    </xf>
    <xf numFmtId="0" fontId="2" fillId="0" borderId="25" xfId="60" applyFont="1" applyFill="1" applyBorder="1" applyAlignment="1">
      <alignment vertical="center" wrapText="1"/>
      <protection/>
    </xf>
    <xf numFmtId="0" fontId="2" fillId="0" borderId="12"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1" fillId="0" borderId="25" xfId="60" applyFont="1" applyFill="1" applyBorder="1" applyAlignment="1">
      <alignment horizontal="center" vertical="center"/>
      <protection/>
    </xf>
    <xf numFmtId="0" fontId="1" fillId="0" borderId="12" xfId="60" applyFont="1" applyFill="1" applyBorder="1" applyAlignment="1">
      <alignment horizontal="center" vertical="center" wrapText="1"/>
      <protection/>
    </xf>
    <xf numFmtId="0" fontId="1" fillId="0" borderId="10" xfId="60" applyFont="1" applyFill="1" applyBorder="1" applyAlignment="1">
      <alignment horizontal="center" vertical="center" wrapText="1"/>
      <protection/>
    </xf>
    <xf numFmtId="0" fontId="1" fillId="0" borderId="12" xfId="60" applyFont="1" applyFill="1" applyBorder="1" applyAlignment="1">
      <alignment vertical="center" wrapText="1"/>
      <protection/>
    </xf>
    <xf numFmtId="0" fontId="1" fillId="0" borderId="0" xfId="0" applyFont="1" applyAlignment="1">
      <alignment horizontal="center"/>
    </xf>
    <xf numFmtId="0" fontId="1" fillId="0" borderId="0" xfId="0" applyFont="1" applyAlignment="1">
      <alignment/>
    </xf>
    <xf numFmtId="0" fontId="1" fillId="0" borderId="0" xfId="0" applyFont="1" applyAlignment="1">
      <alignment wrapText="1"/>
    </xf>
    <xf numFmtId="0" fontId="2" fillId="35" borderId="10" xfId="0" applyFont="1" applyFill="1" applyBorder="1" applyAlignment="1">
      <alignment horizontal="center" vertical="center" wrapText="1"/>
    </xf>
    <xf numFmtId="0" fontId="2" fillId="35" borderId="10" xfId="0" applyFont="1" applyFill="1" applyBorder="1" applyAlignment="1">
      <alignment horizontal="left" vertical="center"/>
    </xf>
    <xf numFmtId="0" fontId="2" fillId="35" borderId="11" xfId="0" applyFont="1" applyFill="1" applyBorder="1" applyAlignment="1">
      <alignment horizontal="left" vertical="center"/>
    </xf>
    <xf numFmtId="0" fontId="2" fillId="35" borderId="11" xfId="0" applyFont="1" applyFill="1" applyBorder="1" applyAlignment="1">
      <alignment horizontal="left" vertical="center" wrapText="1"/>
    </xf>
    <xf numFmtId="0" fontId="1" fillId="35" borderId="11" xfId="0" applyFont="1" applyFill="1" applyBorder="1" applyAlignment="1">
      <alignment horizontal="left" vertical="center" wrapText="1"/>
    </xf>
    <xf numFmtId="0" fontId="1" fillId="35" borderId="10" xfId="0" applyFont="1" applyFill="1" applyBorder="1" applyAlignment="1">
      <alignment horizontal="center" vertical="center" wrapText="1"/>
    </xf>
    <xf numFmtId="0" fontId="1" fillId="35" borderId="23" xfId="0" applyFont="1" applyFill="1" applyBorder="1" applyAlignment="1">
      <alignment horizontal="left" vertical="center"/>
    </xf>
    <xf numFmtId="0" fontId="6" fillId="35" borderId="17" xfId="0" applyFont="1" applyFill="1" applyBorder="1" applyAlignment="1">
      <alignment horizontal="left" vertical="center"/>
    </xf>
    <xf numFmtId="0" fontId="6" fillId="35" borderId="17" xfId="0" applyFont="1" applyFill="1" applyBorder="1" applyAlignment="1">
      <alignment horizontal="left" vertical="center" wrapText="1"/>
    </xf>
    <xf numFmtId="0" fontId="1" fillId="35" borderId="14" xfId="0" applyFont="1" applyFill="1" applyBorder="1" applyAlignment="1">
      <alignment horizontal="center" vertical="center" wrapText="1"/>
    </xf>
    <xf numFmtId="0" fontId="1" fillId="35" borderId="15" xfId="0" applyFont="1" applyFill="1" applyBorder="1" applyAlignment="1">
      <alignment horizontal="left" vertical="center"/>
    </xf>
    <xf numFmtId="0" fontId="1" fillId="35" borderId="16" xfId="0" applyFont="1" applyFill="1" applyBorder="1" applyAlignment="1">
      <alignment horizontal="left" vertical="center"/>
    </xf>
    <xf numFmtId="0" fontId="1" fillId="35" borderId="16" xfId="0" applyFont="1" applyFill="1" applyBorder="1" applyAlignment="1">
      <alignment horizontal="left" vertical="center" wrapText="1"/>
    </xf>
    <xf numFmtId="0" fontId="1" fillId="35"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1" xfId="0" applyFont="1" applyFill="1" applyBorder="1" applyAlignment="1">
      <alignment horizontal="left" vertical="center" wrapText="1"/>
    </xf>
    <xf numFmtId="0" fontId="1" fillId="36" borderId="10" xfId="0" applyFont="1" applyFill="1" applyBorder="1" applyAlignment="1">
      <alignment horizontal="center" vertical="center" wrapText="1"/>
    </xf>
    <xf numFmtId="0" fontId="1" fillId="36" borderId="23" xfId="0" applyFont="1" applyFill="1" applyBorder="1" applyAlignment="1">
      <alignment horizontal="left" vertical="center"/>
    </xf>
    <xf numFmtId="0" fontId="1" fillId="36" borderId="17" xfId="0" applyFont="1" applyFill="1" applyBorder="1" applyAlignment="1">
      <alignment horizontal="left" vertical="center"/>
    </xf>
    <xf numFmtId="0" fontId="1" fillId="36" borderId="17" xfId="0" applyFont="1" applyFill="1" applyBorder="1" applyAlignment="1">
      <alignment horizontal="left" vertical="center" wrapText="1"/>
    </xf>
    <xf numFmtId="0" fontId="2" fillId="35" borderId="29" xfId="0" applyFont="1" applyFill="1" applyBorder="1" applyAlignment="1">
      <alignment horizontal="center" vertical="center" wrapText="1"/>
    </xf>
    <xf numFmtId="0" fontId="2" fillId="35" borderId="29" xfId="0" applyFont="1" applyFill="1" applyBorder="1" applyAlignment="1">
      <alignment horizontal="left" vertical="center"/>
    </xf>
    <xf numFmtId="0" fontId="2" fillId="35" borderId="30" xfId="0" applyFont="1" applyFill="1" applyBorder="1" applyAlignment="1">
      <alignment horizontal="left" vertical="center"/>
    </xf>
    <xf numFmtId="0" fontId="2" fillId="35" borderId="30" xfId="0" applyFont="1" applyFill="1" applyBorder="1" applyAlignment="1">
      <alignment horizontal="left" vertical="center" wrapText="1"/>
    </xf>
    <xf numFmtId="0" fontId="2" fillId="35" borderId="29" xfId="0" applyFont="1" applyFill="1" applyBorder="1" applyAlignment="1">
      <alignment horizontal="left" vertical="center" wrapText="1"/>
    </xf>
    <xf numFmtId="0" fontId="2" fillId="35" borderId="14" xfId="0" applyFont="1" applyFill="1" applyBorder="1" applyAlignment="1">
      <alignment horizontal="center" vertical="center" wrapText="1"/>
    </xf>
    <xf numFmtId="0" fontId="2" fillId="35" borderId="14" xfId="0" applyFont="1" applyFill="1" applyBorder="1" applyAlignment="1">
      <alignment horizontal="left" vertical="center"/>
    </xf>
    <xf numFmtId="0" fontId="2" fillId="35" borderId="14" xfId="0" applyFont="1" applyFill="1" applyBorder="1" applyAlignment="1">
      <alignment horizontal="left" vertical="center" wrapText="1"/>
    </xf>
    <xf numFmtId="0" fontId="1" fillId="35" borderId="14" xfId="0" applyFont="1" applyFill="1" applyBorder="1" applyAlignment="1">
      <alignment horizontal="left" vertical="center" wrapText="1"/>
    </xf>
    <xf numFmtId="0" fontId="1" fillId="35" borderId="17" xfId="0" applyFont="1" applyFill="1" applyBorder="1" applyAlignment="1">
      <alignment horizontal="left" vertical="center"/>
    </xf>
    <xf numFmtId="0" fontId="1" fillId="35" borderId="17" xfId="0" applyFont="1" applyFill="1" applyBorder="1" applyAlignment="1">
      <alignment horizontal="left" vertical="center" wrapText="1"/>
    </xf>
    <xf numFmtId="0" fontId="1" fillId="36" borderId="15" xfId="0" applyFont="1" applyFill="1" applyBorder="1" applyAlignment="1">
      <alignment horizontal="left" vertical="center"/>
    </xf>
    <xf numFmtId="0" fontId="1" fillId="36" borderId="16" xfId="0" applyFont="1" applyFill="1" applyBorder="1" applyAlignment="1">
      <alignment horizontal="left" vertical="center"/>
    </xf>
    <xf numFmtId="0" fontId="1" fillId="36" borderId="16" xfId="0" applyFont="1" applyFill="1" applyBorder="1" applyAlignment="1">
      <alignment horizontal="left" vertical="center" wrapText="1"/>
    </xf>
    <xf numFmtId="0" fontId="1" fillId="36" borderId="10" xfId="0" applyFont="1" applyFill="1" applyBorder="1" applyAlignment="1">
      <alignment horizontal="left" vertical="center" wrapText="1"/>
    </xf>
    <xf numFmtId="0" fontId="1" fillId="35" borderId="18" xfId="0" applyFont="1" applyFill="1" applyBorder="1" applyAlignment="1">
      <alignment horizontal="center" vertical="center" wrapText="1"/>
    </xf>
    <xf numFmtId="0" fontId="1" fillId="36" borderId="31" xfId="0" applyFont="1" applyFill="1" applyBorder="1" applyAlignment="1">
      <alignment horizontal="left" vertical="center"/>
    </xf>
    <xf numFmtId="0" fontId="1" fillId="36" borderId="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8" xfId="0" applyFont="1" applyFill="1" applyBorder="1" applyAlignment="1">
      <alignment horizontal="left" vertical="center"/>
    </xf>
    <xf numFmtId="0" fontId="2" fillId="35" borderId="18" xfId="0" applyFont="1" applyFill="1" applyBorder="1" applyAlignment="1">
      <alignment horizontal="left" vertical="center" wrapText="1"/>
    </xf>
    <xf numFmtId="172" fontId="1" fillId="35" borderId="10" xfId="0" applyNumberFormat="1" applyFont="1" applyFill="1" applyBorder="1" applyAlignment="1">
      <alignment horizontal="left" vertical="center" wrapText="1"/>
    </xf>
    <xf numFmtId="0" fontId="1" fillId="33" borderId="0" xfId="0" applyFont="1" applyFill="1" applyBorder="1" applyAlignment="1">
      <alignment horizontal="center"/>
    </xf>
    <xf numFmtId="0" fontId="7" fillId="33" borderId="0" xfId="0" applyFont="1" applyFill="1" applyBorder="1" applyAlignment="1">
      <alignment horizontal="center"/>
    </xf>
    <xf numFmtId="0" fontId="2" fillId="36" borderId="10" xfId="0" applyFont="1" applyFill="1" applyBorder="1" applyAlignment="1">
      <alignment horizontal="center" vertical="center"/>
    </xf>
    <xf numFmtId="0" fontId="9" fillId="36" borderId="10" xfId="0" applyFont="1" applyFill="1" applyBorder="1" applyAlignment="1">
      <alignment horizontal="left" vertical="center"/>
    </xf>
    <xf numFmtId="0" fontId="9" fillId="36" borderId="10" xfId="0" applyFont="1" applyFill="1" applyBorder="1" applyAlignment="1">
      <alignment vertical="center"/>
    </xf>
    <xf numFmtId="0" fontId="7" fillId="36" borderId="10" xfId="0" applyFont="1" applyFill="1" applyBorder="1" applyAlignment="1">
      <alignment vertical="center" wrapText="1"/>
    </xf>
    <xf numFmtId="0" fontId="9" fillId="36" borderId="10" xfId="0" applyFont="1" applyFill="1" applyBorder="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left" vertical="center"/>
    </xf>
    <xf numFmtId="0" fontId="2" fillId="35" borderId="13" xfId="0" applyFont="1" applyFill="1" applyBorder="1" applyAlignment="1">
      <alignment horizontal="left" vertical="center" wrapText="1"/>
    </xf>
    <xf numFmtId="0" fontId="7" fillId="36" borderId="10" xfId="0" applyFont="1" applyFill="1" applyBorder="1" applyAlignment="1">
      <alignment horizontal="left" vertical="center"/>
    </xf>
    <xf numFmtId="0" fontId="1" fillId="36" borderId="10" xfId="0" applyFont="1" applyFill="1" applyBorder="1" applyAlignment="1">
      <alignment horizontal="center"/>
    </xf>
    <xf numFmtId="0" fontId="1" fillId="33" borderId="0" xfId="0" applyFont="1" applyFill="1" applyAlignment="1">
      <alignment horizontal="center"/>
    </xf>
    <xf numFmtId="0" fontId="7" fillId="0" borderId="0" xfId="0" applyFont="1" applyAlignment="1">
      <alignment/>
    </xf>
    <xf numFmtId="0" fontId="33" fillId="0" borderId="0" xfId="53" applyNumberFormat="1" applyFont="1" applyFill="1" applyBorder="1" applyAlignment="1" applyProtection="1">
      <alignment/>
      <protection/>
    </xf>
    <xf numFmtId="0" fontId="9" fillId="33" borderId="0" xfId="0" applyFont="1" applyFill="1" applyAlignment="1">
      <alignment horizontal="center"/>
    </xf>
    <xf numFmtId="0" fontId="1" fillId="33" borderId="0" xfId="0" applyFont="1" applyFill="1" applyBorder="1" applyAlignment="1">
      <alignment horizontal="left"/>
    </xf>
    <xf numFmtId="0" fontId="1" fillId="33" borderId="0" xfId="0" applyFont="1" applyFill="1" applyBorder="1" applyAlignment="1">
      <alignment/>
    </xf>
    <xf numFmtId="0" fontId="1" fillId="0" borderId="10" xfId="0" applyFont="1" applyBorder="1" applyAlignment="1">
      <alignment vertical="top" wrapText="1"/>
    </xf>
    <xf numFmtId="0" fontId="2" fillId="36" borderId="10" xfId="0" applyFont="1" applyFill="1" applyBorder="1" applyAlignment="1">
      <alignment vertical="center" wrapText="1"/>
    </xf>
    <xf numFmtId="0" fontId="2" fillId="36" borderId="10" xfId="0" applyFont="1" applyFill="1" applyBorder="1" applyAlignment="1">
      <alignment vertical="top" wrapText="1"/>
    </xf>
    <xf numFmtId="0" fontId="1" fillId="36" borderId="0" xfId="0" applyFont="1" applyFill="1" applyAlignment="1">
      <alignment/>
    </xf>
    <xf numFmtId="0" fontId="7" fillId="36" borderId="0" xfId="0" applyFont="1" applyFill="1" applyAlignment="1">
      <alignment/>
    </xf>
    <xf numFmtId="0" fontId="7" fillId="36" borderId="11" xfId="0" applyFont="1" applyFill="1" applyBorder="1" applyAlignment="1">
      <alignment/>
    </xf>
    <xf numFmtId="0" fontId="2" fillId="35" borderId="23" xfId="0" applyFont="1" applyFill="1" applyBorder="1" applyAlignment="1">
      <alignment horizontal="center" vertical="center" wrapText="1"/>
    </xf>
    <xf numFmtId="0" fontId="2" fillId="35" borderId="10" xfId="0" applyFont="1" applyFill="1" applyBorder="1" applyAlignment="1">
      <alignment horizontal="center" vertical="center"/>
    </xf>
    <xf numFmtId="0" fontId="1" fillId="35" borderId="13" xfId="0" applyFont="1" applyFill="1" applyBorder="1" applyAlignment="1">
      <alignment horizontal="center" vertical="center" wrapText="1"/>
    </xf>
    <xf numFmtId="172" fontId="1" fillId="33" borderId="13" xfId="0" applyNumberFormat="1" applyFont="1" applyFill="1" applyBorder="1" applyAlignment="1">
      <alignment horizontal="center" vertical="center" wrapText="1"/>
    </xf>
    <xf numFmtId="172" fontId="1" fillId="35" borderId="10" xfId="0" applyNumberFormat="1" applyFont="1" applyFill="1" applyBorder="1" applyAlignment="1">
      <alignment horizontal="center" vertical="center" wrapText="1"/>
    </xf>
    <xf numFmtId="0" fontId="2" fillId="35" borderId="11" xfId="0" applyFont="1" applyFill="1" applyBorder="1" applyAlignment="1">
      <alignment horizontal="center" vertical="center"/>
    </xf>
    <xf numFmtId="0" fontId="2" fillId="35" borderId="11" xfId="0" applyFont="1" applyFill="1" applyBorder="1" applyAlignment="1">
      <alignment horizontal="left"/>
    </xf>
    <xf numFmtId="0" fontId="2" fillId="35" borderId="13" xfId="0" applyFont="1" applyFill="1" applyBorder="1" applyAlignment="1">
      <alignment/>
    </xf>
    <xf numFmtId="0" fontId="2" fillId="35" borderId="12" xfId="0" applyFont="1" applyFill="1" applyBorder="1" applyAlignment="1">
      <alignment horizontal="left" wrapText="1" indent="1"/>
    </xf>
    <xf numFmtId="0" fontId="2" fillId="35" borderId="14" xfId="0" applyFont="1" applyFill="1" applyBorder="1" applyAlignment="1">
      <alignment horizontal="center" vertical="center"/>
    </xf>
    <xf numFmtId="0" fontId="2" fillId="35" borderId="16" xfId="0" applyFont="1" applyFill="1" applyBorder="1" applyAlignment="1">
      <alignment wrapText="1"/>
    </xf>
    <xf numFmtId="0" fontId="1" fillId="36" borderId="11" xfId="0" applyFont="1" applyFill="1" applyBorder="1" applyAlignment="1">
      <alignment horizontal="center" vertical="center"/>
    </xf>
    <xf numFmtId="0" fontId="0" fillId="36" borderId="11" xfId="0" applyFill="1" applyBorder="1" applyAlignment="1">
      <alignment vertical="center"/>
    </xf>
    <xf numFmtId="0" fontId="1" fillId="36" borderId="10" xfId="0" applyFont="1" applyFill="1" applyBorder="1" applyAlignment="1">
      <alignment horizontal="center" vertical="center"/>
    </xf>
    <xf numFmtId="0" fontId="0" fillId="36" borderId="11" xfId="0" applyFont="1" applyFill="1" applyBorder="1" applyAlignment="1">
      <alignment horizontal="center" vertical="center"/>
    </xf>
    <xf numFmtId="0" fontId="16" fillId="32" borderId="1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6" fillId="32" borderId="10" xfId="0" applyFont="1" applyFill="1" applyBorder="1" applyAlignment="1">
      <alignment horizontal="left" vertical="center" wrapText="1"/>
    </xf>
    <xf numFmtId="0" fontId="8" fillId="32" borderId="10" xfId="0" applyFont="1" applyFill="1" applyBorder="1" applyAlignment="1">
      <alignment horizontal="center" vertical="center" wrapText="1"/>
    </xf>
    <xf numFmtId="0" fontId="16" fillId="32" borderId="25" xfId="0" applyFont="1" applyFill="1" applyBorder="1" applyAlignment="1">
      <alignment horizontal="center" vertical="center" wrapText="1"/>
    </xf>
    <xf numFmtId="0" fontId="1" fillId="32" borderId="25" xfId="0" applyFont="1" applyFill="1" applyBorder="1" applyAlignment="1">
      <alignment horizontal="center" vertical="center" wrapText="1"/>
    </xf>
    <xf numFmtId="0" fontId="16" fillId="32" borderId="25" xfId="0" applyFont="1" applyFill="1" applyBorder="1" applyAlignment="1">
      <alignment horizontal="left" vertical="center" wrapText="1"/>
    </xf>
    <xf numFmtId="0" fontId="26" fillId="32" borderId="10" xfId="0" applyFont="1" applyFill="1" applyBorder="1" applyAlignment="1">
      <alignment horizontal="center" vertical="center" wrapText="1"/>
    </xf>
    <xf numFmtId="0" fontId="3" fillId="32" borderId="10" xfId="0" applyFont="1" applyFill="1" applyBorder="1" applyAlignment="1">
      <alignment horizontal="center" wrapText="1"/>
    </xf>
    <xf numFmtId="0" fontId="26" fillId="37" borderId="10" xfId="0" applyFont="1" applyFill="1" applyBorder="1" applyAlignment="1">
      <alignment horizontal="center" vertical="center" wrapText="1"/>
    </xf>
    <xf numFmtId="0" fontId="26" fillId="37" borderId="10" xfId="0" applyFont="1" applyFill="1" applyBorder="1" applyAlignment="1">
      <alignment horizontal="left" wrapText="1"/>
    </xf>
    <xf numFmtId="0" fontId="3" fillId="32" borderId="10" xfId="0" applyFont="1" applyFill="1" applyBorder="1" applyAlignment="1">
      <alignment horizontal="center" vertical="center" wrapText="1"/>
    </xf>
    <xf numFmtId="0" fontId="3" fillId="32" borderId="10" xfId="0" applyFont="1" applyFill="1" applyBorder="1" applyAlignment="1">
      <alignment horizontal="left" wrapText="1"/>
    </xf>
    <xf numFmtId="0" fontId="26" fillId="38" borderId="10" xfId="0" applyFont="1" applyFill="1" applyBorder="1" applyAlignment="1">
      <alignment horizontal="left" wrapText="1"/>
    </xf>
    <xf numFmtId="0" fontId="3" fillId="32" borderId="10" xfId="0" applyFont="1" applyFill="1" applyBorder="1" applyAlignment="1">
      <alignment horizontal="left" vertical="top" wrapText="1"/>
    </xf>
    <xf numFmtId="0" fontId="26" fillId="32" borderId="10" xfId="0" applyFont="1" applyFill="1" applyBorder="1" applyAlignment="1">
      <alignment horizontal="left" vertical="top" wrapText="1"/>
    </xf>
    <xf numFmtId="0" fontId="2" fillId="32" borderId="25"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2" fillId="0" borderId="0" xfId="0" applyFont="1" applyAlignment="1">
      <alignment horizontal="center" vertical="center" wrapText="1"/>
    </xf>
    <xf numFmtId="0" fontId="2" fillId="0" borderId="12" xfId="0" applyFont="1" applyFill="1" applyBorder="1" applyAlignment="1">
      <alignment horizontal="center" vertical="center" wrapText="1"/>
    </xf>
    <xf numFmtId="0" fontId="8" fillId="32" borderId="10" xfId="0" applyFont="1" applyFill="1" applyBorder="1" applyAlignment="1">
      <alignment horizontal="left" vertical="center" wrapText="1"/>
    </xf>
    <xf numFmtId="0" fontId="2" fillId="32" borderId="10" xfId="0" applyFont="1" applyFill="1" applyBorder="1" applyAlignment="1">
      <alignment horizontal="center" vertical="center" wrapText="1"/>
    </xf>
    <xf numFmtId="0" fontId="8" fillId="32" borderId="25" xfId="0" applyFont="1" applyFill="1" applyBorder="1" applyAlignment="1">
      <alignment horizontal="center" vertical="center"/>
    </xf>
    <xf numFmtId="0" fontId="1" fillId="32" borderId="10" xfId="0" applyFont="1" applyFill="1" applyBorder="1" applyAlignment="1">
      <alignment horizontal="center"/>
    </xf>
    <xf numFmtId="0" fontId="1" fillId="32" borderId="10" xfId="0" applyFont="1" applyFill="1" applyBorder="1" applyAlignment="1">
      <alignment vertical="center" wrapText="1"/>
    </xf>
    <xf numFmtId="0" fontId="8" fillId="33" borderId="10" xfId="0" applyFont="1" applyFill="1" applyBorder="1" applyAlignment="1">
      <alignment horizontal="left" wrapText="1"/>
    </xf>
    <xf numFmtId="0" fontId="8" fillId="38" borderId="10" xfId="0" applyFont="1" applyFill="1" applyBorder="1" applyAlignment="1">
      <alignment horizontal="center"/>
    </xf>
    <xf numFmtId="0" fontId="8" fillId="38" borderId="10" xfId="0" applyFont="1" applyFill="1" applyBorder="1" applyAlignment="1">
      <alignment/>
    </xf>
    <xf numFmtId="0" fontId="9" fillId="32" borderId="10" xfId="0" applyFont="1" applyFill="1" applyBorder="1" applyAlignment="1">
      <alignment horizontal="center" vertical="center" wrapText="1"/>
    </xf>
    <xf numFmtId="0" fontId="9" fillId="32" borderId="0" xfId="0" applyFont="1" applyFill="1" applyAlignment="1">
      <alignment vertical="center"/>
    </xf>
    <xf numFmtId="0" fontId="9" fillId="32" borderId="21" xfId="0" applyFont="1" applyFill="1" applyBorder="1" applyAlignment="1">
      <alignment horizontal="left" vertical="center" wrapText="1"/>
    </xf>
    <xf numFmtId="0" fontId="9" fillId="32" borderId="13" xfId="0" applyFont="1" applyFill="1" applyBorder="1" applyAlignment="1">
      <alignment vertical="center"/>
    </xf>
    <xf numFmtId="0" fontId="9" fillId="32" borderId="12" xfId="0" applyFont="1" applyFill="1" applyBorder="1" applyAlignment="1">
      <alignment vertical="center"/>
    </xf>
    <xf numFmtId="0" fontId="2" fillId="32" borderId="10" xfId="0" applyFont="1" applyFill="1" applyBorder="1" applyAlignment="1">
      <alignment/>
    </xf>
    <xf numFmtId="0" fontId="2" fillId="32" borderId="20" xfId="0" applyFont="1" applyFill="1" applyBorder="1" applyAlignment="1">
      <alignment/>
    </xf>
    <xf numFmtId="172" fontId="1" fillId="32" borderId="11" xfId="0" applyNumberFormat="1" applyFont="1" applyFill="1" applyBorder="1" applyAlignment="1">
      <alignment/>
    </xf>
    <xf numFmtId="172" fontId="1" fillId="38" borderId="11" xfId="0" applyNumberFormat="1" applyFont="1" applyFill="1" applyBorder="1" applyAlignment="1">
      <alignment/>
    </xf>
    <xf numFmtId="172" fontId="1" fillId="38" borderId="13" xfId="0" applyNumberFormat="1" applyFont="1" applyFill="1" applyBorder="1" applyAlignment="1">
      <alignment/>
    </xf>
    <xf numFmtId="0" fontId="1" fillId="32" borderId="12" xfId="0" applyFont="1" applyFill="1" applyBorder="1" applyAlignment="1">
      <alignment wrapText="1"/>
    </xf>
    <xf numFmtId="0" fontId="29" fillId="0" borderId="0" xfId="0" applyFont="1" applyBorder="1" applyAlignment="1">
      <alignment/>
    </xf>
    <xf numFmtId="0" fontId="2" fillId="33" borderId="0" xfId="0" applyFont="1" applyFill="1" applyAlignment="1">
      <alignment horizontal="center"/>
    </xf>
    <xf numFmtId="0" fontId="2" fillId="32" borderId="0" xfId="0" applyFont="1" applyFill="1" applyAlignment="1">
      <alignment/>
    </xf>
    <xf numFmtId="0" fontId="6" fillId="33" borderId="10" xfId="0" applyFont="1" applyFill="1" applyBorder="1" applyAlignment="1">
      <alignment wrapText="1"/>
    </xf>
    <xf numFmtId="0" fontId="8" fillId="0" borderId="0" xfId="0" applyFont="1" applyAlignment="1">
      <alignment vertical="center"/>
    </xf>
    <xf numFmtId="0" fontId="7" fillId="0" borderId="0" xfId="0" applyFont="1" applyAlignment="1">
      <alignment vertical="center"/>
    </xf>
    <xf numFmtId="0" fontId="0" fillId="0" borderId="32" xfId="0" applyBorder="1" applyAlignment="1">
      <alignment/>
    </xf>
    <xf numFmtId="0" fontId="8" fillId="0" borderId="33" xfId="0" applyNumberFormat="1" applyFont="1" applyBorder="1" applyAlignment="1">
      <alignment horizontal="center" vertical="center" wrapText="1"/>
    </xf>
    <xf numFmtId="0" fontId="7" fillId="0" borderId="10" xfId="0" applyFont="1" applyBorder="1" applyAlignment="1">
      <alignment horizontal="left" vertical="center" wrapText="1"/>
    </xf>
    <xf numFmtId="0" fontId="8" fillId="0" borderId="34" xfId="0" applyFont="1" applyBorder="1" applyAlignment="1">
      <alignment vertical="center"/>
    </xf>
    <xf numFmtId="0" fontId="8" fillId="0" borderId="0"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horizontal="center" vertical="center" wrapText="1"/>
    </xf>
    <xf numFmtId="0" fontId="7" fillId="0" borderId="23" xfId="0" applyFont="1" applyBorder="1" applyAlignment="1">
      <alignment horizontal="left" vertical="center" wrapText="1"/>
    </xf>
    <xf numFmtId="0" fontId="8" fillId="0" borderId="25" xfId="0" applyFont="1" applyBorder="1" applyAlignment="1">
      <alignment horizontal="center" vertical="center"/>
    </xf>
    <xf numFmtId="0" fontId="7" fillId="0" borderId="25" xfId="0" applyFont="1" applyBorder="1" applyAlignment="1">
      <alignment wrapText="1"/>
    </xf>
    <xf numFmtId="0" fontId="8" fillId="32" borderId="25" xfId="0" applyFont="1" applyFill="1" applyBorder="1" applyAlignment="1">
      <alignment horizontal="center" vertical="center"/>
    </xf>
    <xf numFmtId="0" fontId="7" fillId="32" borderId="25" xfId="0" applyFont="1" applyFill="1" applyBorder="1" applyAlignment="1">
      <alignment horizontal="left" wrapText="1"/>
    </xf>
    <xf numFmtId="0" fontId="1" fillId="32" borderId="25" xfId="0" applyFont="1" applyFill="1" applyBorder="1" applyAlignment="1">
      <alignment horizontal="center"/>
    </xf>
    <xf numFmtId="0" fontId="7" fillId="32" borderId="25" xfId="0" applyFont="1" applyFill="1" applyBorder="1" applyAlignment="1">
      <alignment wrapText="1"/>
    </xf>
    <xf numFmtId="0" fontId="9" fillId="0" borderId="0" xfId="0" applyFont="1" applyAlignment="1">
      <alignment vertical="center"/>
    </xf>
    <xf numFmtId="0" fontId="8" fillId="0" borderId="3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3" xfId="0" applyNumberFormat="1" applyFont="1" applyBorder="1" applyAlignment="1">
      <alignment horizontal="center" vertical="center" wrapText="1"/>
    </xf>
    <xf numFmtId="0" fontId="7" fillId="0" borderId="34" xfId="0" applyFont="1" applyBorder="1" applyAlignment="1">
      <alignment horizontal="left" vertical="center" wrapText="1"/>
    </xf>
    <xf numFmtId="0" fontId="8" fillId="0" borderId="39" xfId="0" applyFont="1" applyBorder="1" applyAlignment="1">
      <alignment vertical="center"/>
    </xf>
    <xf numFmtId="0" fontId="8" fillId="0" borderId="40" xfId="0" applyFont="1" applyBorder="1" applyAlignment="1">
      <alignment vertic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xf>
    <xf numFmtId="0" fontId="9" fillId="32" borderId="34" xfId="0" applyFont="1" applyFill="1" applyBorder="1" applyAlignment="1">
      <alignment horizontal="left"/>
    </xf>
    <xf numFmtId="0" fontId="8" fillId="0" borderId="36" xfId="0" applyFont="1" applyBorder="1" applyAlignment="1">
      <alignment horizontal="center" vertical="center" wrapText="1"/>
    </xf>
    <xf numFmtId="0" fontId="7" fillId="32" borderId="25" xfId="0" applyFont="1" applyFill="1" applyBorder="1" applyAlignment="1">
      <alignment horizontal="left"/>
    </xf>
    <xf numFmtId="0" fontId="8" fillId="32" borderId="33" xfId="0" applyNumberFormat="1" applyFont="1" applyFill="1" applyBorder="1" applyAlignment="1">
      <alignment horizontal="center" vertical="center" wrapText="1"/>
    </xf>
    <xf numFmtId="0" fontId="9" fillId="32" borderId="10" xfId="0" applyFont="1" applyFill="1" applyBorder="1" applyAlignment="1">
      <alignment horizontal="left" vertical="center" wrapText="1"/>
    </xf>
    <xf numFmtId="0" fontId="8" fillId="32" borderId="33" xfId="0" applyNumberFormat="1" applyFont="1" applyFill="1" applyBorder="1" applyAlignment="1">
      <alignment horizontal="center" vertical="center" wrapText="1"/>
    </xf>
    <xf numFmtId="0" fontId="8" fillId="0" borderId="41" xfId="0" applyNumberFormat="1" applyFont="1" applyBorder="1" applyAlignment="1">
      <alignment horizontal="center" vertical="center" wrapText="1"/>
    </xf>
    <xf numFmtId="0" fontId="7" fillId="0" borderId="25" xfId="0" applyFont="1" applyBorder="1" applyAlignment="1">
      <alignment horizontal="left" vertical="center" wrapText="1"/>
    </xf>
    <xf numFmtId="0" fontId="16" fillId="0" borderId="41" xfId="0" applyFont="1" applyBorder="1" applyAlignment="1">
      <alignment horizontal="center" vertical="center" wrapText="1"/>
    </xf>
    <xf numFmtId="0" fontId="9" fillId="32" borderId="25" xfId="0" applyFont="1" applyFill="1" applyBorder="1" applyAlignment="1">
      <alignment horizontal="left" vertical="center" wrapText="1"/>
    </xf>
    <xf numFmtId="0" fontId="0" fillId="0" borderId="0" xfId="0" applyFont="1" applyAlignment="1">
      <alignment/>
    </xf>
    <xf numFmtId="0" fontId="35" fillId="0" borderId="0" xfId="0" applyFont="1" applyAlignment="1">
      <alignment vertical="center"/>
    </xf>
    <xf numFmtId="0" fontId="1" fillId="32" borderId="25" xfId="60" applyFont="1" applyFill="1" applyBorder="1" applyAlignment="1">
      <alignment horizontal="center" vertical="center"/>
      <protection/>
    </xf>
    <xf numFmtId="0" fontId="1" fillId="32" borderId="12" xfId="60" applyFont="1" applyFill="1" applyBorder="1" applyAlignment="1">
      <alignment vertical="center" wrapText="1"/>
      <protection/>
    </xf>
    <xf numFmtId="2" fontId="1" fillId="35" borderId="10" xfId="0" applyNumberFormat="1" applyFont="1" applyFill="1" applyBorder="1" applyAlignment="1">
      <alignment horizontal="center" vertical="center" wrapText="1"/>
    </xf>
    <xf numFmtId="2" fontId="2" fillId="35" borderId="10" xfId="0" applyNumberFormat="1" applyFont="1" applyFill="1" applyBorder="1" applyAlignment="1">
      <alignment vertical="center" wrapText="1"/>
    </xf>
    <xf numFmtId="2" fontId="1" fillId="35" borderId="10" xfId="0" applyNumberFormat="1" applyFont="1" applyFill="1" applyBorder="1" applyAlignment="1">
      <alignment vertical="center" wrapText="1"/>
    </xf>
    <xf numFmtId="2" fontId="1" fillId="33" borderId="10" xfId="0" applyNumberFormat="1" applyFont="1" applyFill="1" applyBorder="1" applyAlignment="1">
      <alignment vertical="center" wrapText="1"/>
    </xf>
    <xf numFmtId="2" fontId="2" fillId="33" borderId="10" xfId="0" applyNumberFormat="1" applyFont="1" applyFill="1" applyBorder="1" applyAlignment="1">
      <alignment vertical="center" wrapText="1"/>
    </xf>
    <xf numFmtId="2" fontId="1" fillId="0" borderId="10" xfId="0" applyNumberFormat="1" applyFont="1" applyFill="1" applyBorder="1" applyAlignment="1">
      <alignment vertical="center"/>
    </xf>
    <xf numFmtId="2" fontId="2" fillId="35" borderId="29" xfId="0" applyNumberFormat="1" applyFont="1" applyFill="1" applyBorder="1" applyAlignment="1">
      <alignment vertical="center" wrapText="1"/>
    </xf>
    <xf numFmtId="2" fontId="2" fillId="35" borderId="14" xfId="0" applyNumberFormat="1" applyFont="1" applyFill="1" applyBorder="1" applyAlignment="1">
      <alignment vertical="center" wrapText="1"/>
    </xf>
    <xf numFmtId="2" fontId="1" fillId="33" borderId="14" xfId="0" applyNumberFormat="1" applyFont="1" applyFill="1" applyBorder="1" applyAlignment="1">
      <alignment vertical="center" wrapText="1"/>
    </xf>
    <xf numFmtId="2" fontId="1" fillId="36" borderId="10" xfId="0" applyNumberFormat="1" applyFont="1" applyFill="1" applyBorder="1" applyAlignment="1">
      <alignment vertical="center" wrapText="1"/>
    </xf>
    <xf numFmtId="2" fontId="9" fillId="36" borderId="10" xfId="0" applyNumberFormat="1" applyFont="1" applyFill="1" applyBorder="1" applyAlignment="1">
      <alignment vertical="center"/>
    </xf>
    <xf numFmtId="2" fontId="9" fillId="0" borderId="10" xfId="0" applyNumberFormat="1" applyFont="1" applyBorder="1" applyAlignment="1">
      <alignment vertical="center" wrapText="1"/>
    </xf>
    <xf numFmtId="2" fontId="9" fillId="0" borderId="10" xfId="0" applyNumberFormat="1" applyFont="1" applyBorder="1" applyAlignment="1">
      <alignment vertical="center"/>
    </xf>
    <xf numFmtId="2" fontId="7" fillId="0" borderId="10" xfId="0" applyNumberFormat="1" applyFont="1" applyBorder="1" applyAlignment="1">
      <alignment vertical="center"/>
    </xf>
    <xf numFmtId="2" fontId="7" fillId="0" borderId="10" xfId="0" applyNumberFormat="1" applyFont="1" applyBorder="1" applyAlignment="1">
      <alignment vertical="center" wrapText="1"/>
    </xf>
    <xf numFmtId="2" fontId="1" fillId="36" borderId="10" xfId="0" applyNumberFormat="1" applyFont="1" applyFill="1" applyBorder="1" applyAlignment="1">
      <alignment horizontal="center"/>
    </xf>
    <xf numFmtId="2" fontId="1"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2" fontId="1" fillId="36" borderId="10" xfId="0" applyNumberFormat="1" applyFont="1" applyFill="1" applyBorder="1" applyAlignment="1">
      <alignment horizontal="center" vertical="center" wrapText="1"/>
    </xf>
    <xf numFmtId="2" fontId="2" fillId="36" borderId="10" xfId="0" applyNumberFormat="1" applyFont="1" applyFill="1" applyBorder="1" applyAlignment="1">
      <alignment horizontal="center" vertical="center" wrapText="1"/>
    </xf>
    <xf numFmtId="2" fontId="2" fillId="36" borderId="10" xfId="0" applyNumberFormat="1" applyFont="1" applyFill="1" applyBorder="1" applyAlignment="1">
      <alignment horizontal="center"/>
    </xf>
    <xf numFmtId="2" fontId="1"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top" wrapText="1"/>
    </xf>
    <xf numFmtId="2" fontId="1" fillId="35" borderId="10" xfId="0" applyNumberFormat="1" applyFont="1" applyFill="1" applyBorder="1" applyAlignment="1">
      <alignment horizontal="center" vertical="top" wrapText="1"/>
    </xf>
    <xf numFmtId="2" fontId="1" fillId="33" borderId="10" xfId="0" applyNumberFormat="1" applyFont="1" applyFill="1" applyBorder="1" applyAlignment="1">
      <alignment horizontal="center" wrapText="1"/>
    </xf>
    <xf numFmtId="2"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top" wrapText="1"/>
    </xf>
    <xf numFmtId="2" fontId="1" fillId="36" borderId="12" xfId="0" applyNumberFormat="1" applyFont="1" applyFill="1" applyBorder="1" applyAlignment="1">
      <alignment horizontal="center" vertical="center" wrapText="1"/>
    </xf>
    <xf numFmtId="2" fontId="1" fillId="0" borderId="12" xfId="0" applyNumberFormat="1" applyFont="1" applyBorder="1" applyAlignment="1">
      <alignment horizontal="center" vertical="center" wrapText="1"/>
    </xf>
    <xf numFmtId="2" fontId="17" fillId="0" borderId="10" xfId="0" applyNumberFormat="1" applyFont="1" applyBorder="1" applyAlignment="1">
      <alignment horizontal="center" vertical="center" wrapText="1"/>
    </xf>
    <xf numFmtId="2" fontId="6" fillId="33" borderId="10" xfId="0" applyNumberFormat="1" applyFont="1" applyFill="1" applyBorder="1" applyAlignment="1">
      <alignment horizontal="center" vertical="center" wrapText="1"/>
    </xf>
    <xf numFmtId="2" fontId="7" fillId="0" borderId="10" xfId="0" applyNumberFormat="1" applyFont="1" applyBorder="1" applyAlignment="1">
      <alignment horizontal="center" vertical="center" wrapText="1"/>
    </xf>
    <xf numFmtId="2" fontId="23" fillId="0" borderId="10" xfId="0" applyNumberFormat="1" applyFont="1" applyBorder="1" applyAlignment="1">
      <alignment horizontal="center" vertical="center" wrapText="1"/>
    </xf>
    <xf numFmtId="2" fontId="7" fillId="32"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wrapText="1"/>
    </xf>
    <xf numFmtId="2" fontId="7" fillId="0" borderId="25" xfId="0" applyNumberFormat="1" applyFont="1" applyBorder="1" applyAlignment="1">
      <alignment horizontal="center" vertical="center" wrapText="1"/>
    </xf>
    <xf numFmtId="2" fontId="8" fillId="0" borderId="25" xfId="0" applyNumberFormat="1" applyFont="1" applyBorder="1" applyAlignment="1">
      <alignment horizontal="center" vertical="center" wrapText="1"/>
    </xf>
    <xf numFmtId="2" fontId="7" fillId="32" borderId="25" xfId="0" applyNumberFormat="1" applyFont="1" applyFill="1" applyBorder="1" applyAlignment="1">
      <alignment horizontal="center" vertical="center" wrapText="1"/>
    </xf>
    <xf numFmtId="2" fontId="25" fillId="0" borderId="25" xfId="0" applyNumberFormat="1" applyFont="1" applyBorder="1" applyAlignment="1">
      <alignment horizontal="center" vertical="center" wrapText="1"/>
    </xf>
    <xf numFmtId="2" fontId="3" fillId="37" borderId="10" xfId="0" applyNumberFormat="1" applyFont="1" applyFill="1" applyBorder="1" applyAlignment="1">
      <alignment horizontal="center" wrapText="1"/>
    </xf>
    <xf numFmtId="2" fontId="26" fillId="32" borderId="10" xfId="0" applyNumberFormat="1" applyFont="1" applyFill="1" applyBorder="1" applyAlignment="1">
      <alignment horizontal="center" wrapText="1"/>
    </xf>
    <xf numFmtId="2" fontId="3" fillId="32" borderId="10" xfId="0" applyNumberFormat="1" applyFont="1" applyFill="1" applyBorder="1" applyAlignment="1">
      <alignment horizontal="center" wrapText="1"/>
    </xf>
    <xf numFmtId="2" fontId="3" fillId="0" borderId="10" xfId="0" applyNumberFormat="1" applyFont="1" applyBorder="1" applyAlignment="1">
      <alignment horizontal="center" wrapText="1"/>
    </xf>
    <xf numFmtId="2" fontId="26" fillId="0" borderId="10" xfId="0" applyNumberFormat="1" applyFont="1" applyBorder="1" applyAlignment="1">
      <alignment horizontal="center" wrapText="1"/>
    </xf>
    <xf numFmtId="2" fontId="26" fillId="32" borderId="12" xfId="0" applyNumberFormat="1" applyFont="1" applyFill="1" applyBorder="1" applyAlignment="1">
      <alignment horizontal="center" wrapText="1"/>
    </xf>
    <xf numFmtId="2" fontId="16" fillId="32" borderId="25"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16" fillId="0" borderId="25" xfId="0" applyNumberFormat="1" applyFont="1" applyFill="1" applyBorder="1" applyAlignment="1">
      <alignment horizontal="center" vertical="center" wrapText="1"/>
    </xf>
    <xf numFmtId="2" fontId="1" fillId="32" borderId="25" xfId="0" applyNumberFormat="1" applyFont="1" applyFill="1" applyBorder="1" applyAlignment="1">
      <alignment horizontal="center" wrapText="1"/>
    </xf>
    <xf numFmtId="2" fontId="1" fillId="0" borderId="25" xfId="0" applyNumberFormat="1" applyFont="1" applyFill="1" applyBorder="1" applyAlignment="1">
      <alignment horizontal="center" wrapText="1"/>
    </xf>
    <xf numFmtId="2" fontId="2" fillId="0" borderId="25" xfId="0" applyNumberFormat="1" applyFont="1" applyFill="1" applyBorder="1" applyAlignment="1">
      <alignment horizontal="center" wrapText="1"/>
    </xf>
    <xf numFmtId="2" fontId="2" fillId="32" borderId="25" xfId="0" applyNumberFormat="1" applyFont="1" applyFill="1" applyBorder="1" applyAlignment="1">
      <alignment horizontal="center" wrapText="1"/>
    </xf>
    <xf numFmtId="2" fontId="8" fillId="32" borderId="25" xfId="0" applyNumberFormat="1" applyFont="1" applyFill="1" applyBorder="1" applyAlignment="1">
      <alignment horizontal="center" vertical="center" wrapText="1"/>
    </xf>
    <xf numFmtId="2" fontId="2" fillId="32" borderId="10" xfId="0" applyNumberFormat="1" applyFont="1" applyFill="1" applyBorder="1" applyAlignment="1">
      <alignment horizontal="center" wrapText="1"/>
    </xf>
    <xf numFmtId="2" fontId="1" fillId="0" borderId="10" xfId="0" applyNumberFormat="1" applyFont="1" applyFill="1" applyBorder="1" applyAlignment="1">
      <alignment horizontal="center" wrapText="1"/>
    </xf>
    <xf numFmtId="2" fontId="2" fillId="32" borderId="23" xfId="0" applyNumberFormat="1" applyFont="1" applyFill="1" applyBorder="1" applyAlignment="1">
      <alignment horizontal="center" wrapText="1"/>
    </xf>
    <xf numFmtId="2" fontId="8" fillId="32" borderId="10" xfId="0" applyNumberFormat="1" applyFont="1" applyFill="1" applyBorder="1" applyAlignment="1">
      <alignment horizontal="center" wrapText="1"/>
    </xf>
    <xf numFmtId="2" fontId="8" fillId="0" borderId="10" xfId="0" applyNumberFormat="1" applyFont="1" applyBorder="1" applyAlignment="1">
      <alignment horizontal="center" wrapText="1"/>
    </xf>
    <xf numFmtId="2" fontId="16" fillId="0" borderId="10" xfId="0" applyNumberFormat="1" applyFont="1" applyBorder="1" applyAlignment="1">
      <alignment horizontal="center" vertical="center" wrapText="1"/>
    </xf>
    <xf numFmtId="2" fontId="16" fillId="32" borderId="10" xfId="0" applyNumberFormat="1" applyFont="1" applyFill="1" applyBorder="1" applyAlignment="1">
      <alignment horizontal="center" vertical="center" wrapText="1"/>
    </xf>
    <xf numFmtId="2" fontId="0" fillId="38" borderId="10" xfId="0" applyNumberFormat="1" applyFill="1" applyBorder="1" applyAlignment="1">
      <alignment horizontal="center"/>
    </xf>
    <xf numFmtId="2" fontId="0" fillId="33" borderId="10" xfId="0" applyNumberFormat="1" applyFill="1" applyBorder="1" applyAlignment="1">
      <alignment horizontal="center"/>
    </xf>
    <xf numFmtId="2" fontId="16" fillId="32" borderId="25" xfId="0" applyNumberFormat="1" applyFont="1" applyFill="1" applyBorder="1" applyAlignment="1">
      <alignment horizontal="center" wrapText="1"/>
    </xf>
    <xf numFmtId="2" fontId="16" fillId="0" borderId="25" xfId="0" applyNumberFormat="1" applyFont="1" applyFill="1" applyBorder="1" applyAlignment="1">
      <alignment horizontal="center" wrapText="1"/>
    </xf>
    <xf numFmtId="2" fontId="1" fillId="32" borderId="10" xfId="0" applyNumberFormat="1" applyFont="1" applyFill="1" applyBorder="1" applyAlignment="1">
      <alignment horizontal="center" vertical="center" wrapText="1"/>
    </xf>
    <xf numFmtId="2" fontId="9" fillId="32" borderId="10" xfId="0" applyNumberFormat="1" applyFont="1" applyFill="1" applyBorder="1" applyAlignment="1">
      <alignment horizontal="center" vertical="center" wrapText="1"/>
    </xf>
    <xf numFmtId="2" fontId="7" fillId="0" borderId="12" xfId="0" applyNumberFormat="1" applyFont="1" applyBorder="1" applyAlignment="1">
      <alignment horizontal="center" vertical="center" wrapText="1"/>
    </xf>
    <xf numFmtId="2" fontId="1" fillId="32" borderId="10" xfId="0" applyNumberFormat="1" applyFont="1" applyFill="1" applyBorder="1" applyAlignment="1">
      <alignment horizontal="center"/>
    </xf>
    <xf numFmtId="2" fontId="1" fillId="0" borderId="10" xfId="0" applyNumberFormat="1" applyFont="1" applyBorder="1" applyAlignment="1">
      <alignment horizontal="center"/>
    </xf>
    <xf numFmtId="2" fontId="7" fillId="0" borderId="10" xfId="60" applyNumberFormat="1" applyFont="1" applyFill="1" applyBorder="1" applyAlignment="1">
      <alignment horizontal="center" wrapText="1"/>
      <protection/>
    </xf>
    <xf numFmtId="2" fontId="7" fillId="32" borderId="10" xfId="60" applyNumberFormat="1" applyFont="1" applyFill="1" applyBorder="1" applyAlignment="1">
      <alignment horizontal="center" wrapText="1"/>
      <protection/>
    </xf>
    <xf numFmtId="0" fontId="1" fillId="0" borderId="27" xfId="0" applyFont="1" applyFill="1" applyBorder="1" applyAlignment="1">
      <alignment horizontal="left" vertical="center" wrapText="1"/>
    </xf>
    <xf numFmtId="0" fontId="1" fillId="34" borderId="0" xfId="0" applyFont="1" applyFill="1" applyBorder="1" applyAlignment="1">
      <alignment vertical="center"/>
    </xf>
    <xf numFmtId="0" fontId="1" fillId="34" borderId="0" xfId="0" applyFont="1" applyFill="1" applyBorder="1" applyAlignment="1">
      <alignment vertical="center" wrapText="1"/>
    </xf>
    <xf numFmtId="0" fontId="2" fillId="34" borderId="0" xfId="0" applyFont="1" applyFill="1" applyBorder="1" applyAlignment="1">
      <alignment vertical="center" wrapText="1"/>
    </xf>
    <xf numFmtId="0" fontId="1" fillId="34" borderId="0" xfId="0" applyFont="1" applyFill="1" applyAlignment="1">
      <alignment vertical="center" wrapText="1"/>
    </xf>
    <xf numFmtId="0" fontId="3" fillId="34" borderId="0" xfId="0" applyFont="1" applyFill="1" applyBorder="1" applyAlignment="1">
      <alignment wrapText="1"/>
    </xf>
    <xf numFmtId="0" fontId="3" fillId="34" borderId="0" xfId="0" applyFont="1" applyFill="1" applyBorder="1" applyAlignment="1">
      <alignment horizontal="left" wrapText="1"/>
    </xf>
    <xf numFmtId="0" fontId="2" fillId="34" borderId="25" xfId="0" applyFont="1" applyFill="1" applyBorder="1" applyAlignment="1">
      <alignment horizontal="center" vertical="center" wrapText="1"/>
    </xf>
    <xf numFmtId="0" fontId="2" fillId="34" borderId="25" xfId="0" applyFont="1" applyFill="1" applyBorder="1" applyAlignment="1">
      <alignment horizontal="left" vertical="center"/>
    </xf>
    <xf numFmtId="0" fontId="2" fillId="34" borderId="26" xfId="0" applyFont="1" applyFill="1" applyBorder="1" applyAlignment="1">
      <alignment horizontal="left" vertical="center"/>
    </xf>
    <xf numFmtId="0" fontId="2" fillId="34" borderId="26" xfId="0" applyFont="1" applyFill="1" applyBorder="1" applyAlignment="1">
      <alignment horizontal="left"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6" xfId="0" applyFont="1" applyFill="1" applyBorder="1" applyAlignment="1">
      <alignment horizontal="left" vertical="center"/>
    </xf>
    <xf numFmtId="0" fontId="1" fillId="34" borderId="27" xfId="0" applyFont="1" applyFill="1" applyBorder="1" applyAlignment="1">
      <alignment horizontal="left" vertical="center"/>
    </xf>
    <xf numFmtId="0" fontId="1" fillId="34" borderId="27" xfId="0" applyFont="1" applyFill="1" applyBorder="1" applyAlignment="1">
      <alignment horizontal="left" vertical="center" wrapText="1"/>
    </xf>
    <xf numFmtId="0" fontId="1" fillId="34" borderId="42" xfId="0" applyFont="1" applyFill="1" applyBorder="1" applyAlignment="1">
      <alignment horizontal="left" vertical="center" wrapText="1"/>
    </xf>
    <xf numFmtId="49" fontId="1" fillId="34" borderId="26" xfId="0" applyNumberFormat="1" applyFont="1" applyFill="1" applyBorder="1" applyAlignment="1">
      <alignment horizontal="center" vertical="center" wrapText="1"/>
    </xf>
    <xf numFmtId="0" fontId="1" fillId="34" borderId="42" xfId="0" applyFont="1" applyFill="1" applyBorder="1" applyAlignment="1">
      <alignment horizontal="left" vertical="center"/>
    </xf>
    <xf numFmtId="0" fontId="1" fillId="34" borderId="43" xfId="0" applyFont="1" applyFill="1" applyBorder="1" applyAlignment="1">
      <alignment horizontal="center" vertical="center" wrapText="1"/>
    </xf>
    <xf numFmtId="0" fontId="1" fillId="34" borderId="44" xfId="0" applyFont="1" applyFill="1" applyBorder="1" applyAlignment="1">
      <alignment horizontal="left" vertical="center"/>
    </xf>
    <xf numFmtId="0" fontId="1" fillId="34" borderId="45" xfId="0" applyFont="1" applyFill="1" applyBorder="1" applyAlignment="1">
      <alignment horizontal="left" vertical="center"/>
    </xf>
    <xf numFmtId="0" fontId="1" fillId="34" borderId="45" xfId="0" applyFont="1" applyFill="1" applyBorder="1" applyAlignment="1">
      <alignment horizontal="left" vertical="center" wrapText="1"/>
    </xf>
    <xf numFmtId="0" fontId="1" fillId="0" borderId="26" xfId="0" applyFont="1" applyFill="1" applyBorder="1" applyAlignment="1">
      <alignment horizontal="left" vertical="center"/>
    </xf>
    <xf numFmtId="0" fontId="1" fillId="0" borderId="27" xfId="0" applyFont="1" applyFill="1" applyBorder="1" applyAlignment="1">
      <alignment horizontal="left" vertical="center"/>
    </xf>
    <xf numFmtId="0" fontId="1" fillId="0" borderId="42" xfId="0" applyFont="1" applyFill="1" applyBorder="1" applyAlignment="1">
      <alignment horizontal="left" vertical="center" wrapText="1"/>
    </xf>
    <xf numFmtId="0" fontId="1" fillId="34" borderId="25" xfId="0" applyFont="1" applyFill="1" applyBorder="1" applyAlignment="1">
      <alignment horizontal="left" vertical="center"/>
    </xf>
    <xf numFmtId="0" fontId="1" fillId="34" borderId="25" xfId="0" applyFont="1" applyFill="1" applyBorder="1" applyAlignment="1">
      <alignment horizontal="left" vertical="center" wrapText="1"/>
    </xf>
    <xf numFmtId="0" fontId="1" fillId="0" borderId="25" xfId="0" applyFont="1" applyFill="1" applyBorder="1" applyAlignment="1">
      <alignment horizontal="left" vertical="center"/>
    </xf>
    <xf numFmtId="0" fontId="1" fillId="0" borderId="25" xfId="0" applyFont="1" applyFill="1" applyBorder="1" applyAlignment="1">
      <alignment horizontal="left" vertical="center" wrapText="1"/>
    </xf>
    <xf numFmtId="0" fontId="2" fillId="0" borderId="26" xfId="0" applyFont="1" applyFill="1" applyBorder="1" applyAlignment="1">
      <alignment horizontal="left" vertical="center"/>
    </xf>
    <xf numFmtId="0" fontId="1" fillId="0" borderId="46" xfId="0" applyFont="1" applyFill="1" applyBorder="1" applyAlignment="1">
      <alignment horizontal="left" vertical="center"/>
    </xf>
    <xf numFmtId="0" fontId="1" fillId="0" borderId="43" xfId="0" applyFont="1" applyFill="1" applyBorder="1" applyAlignment="1">
      <alignment horizontal="left" vertical="center"/>
    </xf>
    <xf numFmtId="0" fontId="1" fillId="0" borderId="47" xfId="0" applyFont="1" applyFill="1" applyBorder="1" applyAlignment="1">
      <alignment horizontal="left" vertical="center"/>
    </xf>
    <xf numFmtId="0" fontId="1" fillId="0" borderId="47" xfId="0" applyFont="1" applyFill="1" applyBorder="1" applyAlignment="1">
      <alignment horizontal="left" vertical="center" wrapText="1"/>
    </xf>
    <xf numFmtId="0" fontId="1" fillId="0" borderId="48" xfId="0" applyFont="1" applyFill="1" applyBorder="1" applyAlignment="1">
      <alignment horizontal="left" vertical="center"/>
    </xf>
    <xf numFmtId="0" fontId="1" fillId="0" borderId="48" xfId="0" applyFont="1" applyFill="1" applyBorder="1" applyAlignment="1">
      <alignment horizontal="left" vertical="center" wrapText="1"/>
    </xf>
    <xf numFmtId="0" fontId="1" fillId="0" borderId="26" xfId="0" applyFont="1" applyFill="1" applyBorder="1" applyAlignment="1">
      <alignment horizontal="center" vertical="center"/>
    </xf>
    <xf numFmtId="0" fontId="1" fillId="0" borderId="42" xfId="0" applyFont="1" applyFill="1" applyBorder="1" applyAlignment="1">
      <alignment horizontal="left" vertical="center"/>
    </xf>
    <xf numFmtId="0" fontId="1" fillId="34" borderId="26" xfId="0" applyFont="1" applyFill="1" applyBorder="1" applyAlignment="1">
      <alignment horizontal="left" vertical="center" wrapText="1"/>
    </xf>
    <xf numFmtId="0" fontId="6" fillId="34" borderId="26" xfId="0" applyFont="1" applyFill="1" applyBorder="1" applyAlignment="1">
      <alignment horizontal="left" vertical="center"/>
    </xf>
    <xf numFmtId="0" fontId="6" fillId="34" borderId="42" xfId="0" applyFont="1" applyFill="1" applyBorder="1" applyAlignment="1">
      <alignment horizontal="left" vertical="center" wrapText="1"/>
    </xf>
    <xf numFmtId="0" fontId="1" fillId="34" borderId="46" xfId="0" applyFont="1" applyFill="1" applyBorder="1" applyAlignment="1">
      <alignment horizontal="center" vertical="center" wrapText="1"/>
    </xf>
    <xf numFmtId="0" fontId="1" fillId="0" borderId="49" xfId="0" applyFont="1" applyFill="1" applyBorder="1" applyAlignment="1">
      <alignment horizontal="left" vertical="center"/>
    </xf>
    <xf numFmtId="0" fontId="1" fillId="0" borderId="50" xfId="0" applyFont="1" applyFill="1" applyBorder="1" applyAlignment="1">
      <alignment horizontal="left" vertical="center"/>
    </xf>
    <xf numFmtId="0" fontId="1" fillId="0" borderId="28" xfId="0" applyFont="1" applyFill="1" applyBorder="1" applyAlignment="1">
      <alignment horizontal="left" vertical="center" wrapText="1"/>
    </xf>
    <xf numFmtId="0" fontId="6" fillId="0" borderId="26" xfId="0" applyFont="1" applyFill="1" applyBorder="1" applyAlignment="1">
      <alignment horizontal="left" vertical="center"/>
    </xf>
    <xf numFmtId="0" fontId="6" fillId="0" borderId="42" xfId="0" applyFont="1" applyFill="1" applyBorder="1" applyAlignment="1">
      <alignment horizontal="left" vertical="center" wrapText="1"/>
    </xf>
    <xf numFmtId="0" fontId="2" fillId="34" borderId="43" xfId="0" applyFont="1" applyFill="1" applyBorder="1" applyAlignment="1">
      <alignment horizontal="left" vertical="center"/>
    </xf>
    <xf numFmtId="0" fontId="2" fillId="34" borderId="47"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0" xfId="0" applyFont="1" applyFill="1" applyAlignment="1">
      <alignment horizontal="center" vertical="center" wrapText="1"/>
    </xf>
    <xf numFmtId="0" fontId="2" fillId="0" borderId="0" xfId="61" applyFont="1" applyAlignment="1">
      <alignment vertical="center"/>
      <protection/>
    </xf>
    <xf numFmtId="0" fontId="1" fillId="0" borderId="0" xfId="61" applyFont="1" applyAlignment="1">
      <alignment vertical="center"/>
      <protection/>
    </xf>
    <xf numFmtId="0" fontId="8" fillId="0" borderId="0" xfId="61" applyFont="1" applyAlignment="1">
      <alignment vertical="center"/>
      <protection/>
    </xf>
    <xf numFmtId="0" fontId="16" fillId="0" borderId="0" xfId="61" applyFont="1" applyAlignment="1">
      <alignment vertical="center"/>
      <protection/>
    </xf>
    <xf numFmtId="0" fontId="9" fillId="0" borderId="25" xfId="61" applyFont="1" applyBorder="1" applyAlignment="1">
      <alignment horizontal="center" vertical="center" wrapText="1"/>
      <protection/>
    </xf>
    <xf numFmtId="0" fontId="9" fillId="0" borderId="25" xfId="61" applyFont="1" applyFill="1" applyBorder="1" applyAlignment="1">
      <alignment horizontal="center" vertical="center" wrapText="1"/>
      <protection/>
    </xf>
    <xf numFmtId="0" fontId="9" fillId="0" borderId="25" xfId="0" applyFont="1" applyFill="1" applyBorder="1" applyAlignment="1">
      <alignment horizontal="center" vertical="center" wrapText="1"/>
    </xf>
    <xf numFmtId="0" fontId="9" fillId="0" borderId="25" xfId="61" applyFont="1" applyBorder="1" applyAlignment="1">
      <alignment vertical="center"/>
      <protection/>
    </xf>
    <xf numFmtId="0" fontId="7" fillId="0" borderId="25" xfId="61" applyFont="1" applyBorder="1" applyAlignment="1">
      <alignment vertical="center" wrapText="1"/>
      <protection/>
    </xf>
    <xf numFmtId="0" fontId="7" fillId="0" borderId="25" xfId="61" applyFont="1" applyBorder="1" applyAlignment="1">
      <alignment horizontal="left" vertical="center"/>
      <protection/>
    </xf>
    <xf numFmtId="0" fontId="9" fillId="0" borderId="25" xfId="61" applyFont="1" applyBorder="1" applyAlignment="1">
      <alignment horizontal="left" vertical="center"/>
      <protection/>
    </xf>
    <xf numFmtId="0" fontId="7" fillId="0" borderId="25" xfId="61" applyFont="1" applyBorder="1" applyAlignment="1">
      <alignment vertical="center"/>
      <protection/>
    </xf>
    <xf numFmtId="0" fontId="1" fillId="0" borderId="0" xfId="61" applyFont="1" applyAlignment="1">
      <alignment vertical="center" wrapText="1"/>
      <protection/>
    </xf>
    <xf numFmtId="2" fontId="1" fillId="39" borderId="10" xfId="0" applyNumberFormat="1" applyFont="1" applyFill="1" applyBorder="1" applyAlignment="1">
      <alignment vertical="center" wrapText="1"/>
    </xf>
    <xf numFmtId="0" fontId="2" fillId="37" borderId="10" xfId="0" applyFont="1" applyFill="1" applyBorder="1" applyAlignment="1">
      <alignment horizontal="center" vertical="center" wrapText="1"/>
    </xf>
    <xf numFmtId="0" fontId="2" fillId="37" borderId="10" xfId="0" applyFont="1" applyFill="1" applyBorder="1" applyAlignment="1">
      <alignment vertical="center" wrapText="1"/>
    </xf>
    <xf numFmtId="0" fontId="2" fillId="37" borderId="10" xfId="0" applyFont="1" applyFill="1" applyBorder="1" applyAlignment="1">
      <alignment vertical="top" wrapText="1"/>
    </xf>
    <xf numFmtId="2" fontId="2" fillId="37" borderId="10" xfId="0" applyNumberFormat="1" applyFont="1" applyFill="1" applyBorder="1" applyAlignment="1">
      <alignment horizontal="center" vertical="center" wrapText="1"/>
    </xf>
    <xf numFmtId="2" fontId="16" fillId="32" borderId="25"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32" borderId="25" xfId="0" applyFont="1" applyFill="1" applyBorder="1" applyAlignment="1">
      <alignment horizontal="left" vertical="center" wrapText="1"/>
    </xf>
    <xf numFmtId="0" fontId="1" fillId="0" borderId="0" xfId="0" applyFont="1" applyFill="1" applyBorder="1" applyAlignment="1">
      <alignment horizontal="center" vertical="center"/>
    </xf>
    <xf numFmtId="0" fontId="2" fillId="32" borderId="26" xfId="0" applyFont="1" applyFill="1" applyBorder="1" applyAlignment="1">
      <alignment horizontal="left" vertical="center" wrapText="1"/>
    </xf>
    <xf numFmtId="0" fontId="2" fillId="32" borderId="25" xfId="0" applyFont="1" applyFill="1" applyBorder="1" applyAlignment="1">
      <alignment horizontal="left" vertical="center"/>
    </xf>
    <xf numFmtId="0" fontId="2" fillId="32" borderId="26" xfId="0" applyFont="1" applyFill="1" applyBorder="1" applyAlignment="1">
      <alignment horizontal="left" vertical="center"/>
    </xf>
    <xf numFmtId="0" fontId="1" fillId="32" borderId="24" xfId="0" applyFont="1" applyFill="1" applyBorder="1" applyAlignment="1">
      <alignment horizontal="left" vertical="center"/>
    </xf>
    <xf numFmtId="0" fontId="6" fillId="32" borderId="46" xfId="0" applyFont="1" applyFill="1" applyBorder="1" applyAlignment="1">
      <alignment horizontal="left" vertical="center"/>
    </xf>
    <xf numFmtId="0" fontId="6" fillId="32" borderId="46" xfId="0" applyFont="1" applyFill="1" applyBorder="1" applyAlignment="1">
      <alignment horizontal="left" vertical="center" wrapText="1"/>
    </xf>
    <xf numFmtId="0" fontId="1" fillId="0" borderId="25" xfId="0" applyFont="1" applyFill="1" applyBorder="1" applyAlignment="1">
      <alignment horizontal="center" vertical="center"/>
    </xf>
    <xf numFmtId="0" fontId="1" fillId="32" borderId="43" xfId="0" applyFont="1" applyFill="1" applyBorder="1" applyAlignment="1">
      <alignment horizontal="center" vertical="center" wrapText="1"/>
    </xf>
    <xf numFmtId="0" fontId="1" fillId="32" borderId="44" xfId="0" applyFont="1" applyFill="1" applyBorder="1" applyAlignment="1">
      <alignment horizontal="left" vertical="center"/>
    </xf>
    <xf numFmtId="0" fontId="1" fillId="32" borderId="45" xfId="0" applyFont="1" applyFill="1" applyBorder="1" applyAlignment="1">
      <alignment horizontal="left" vertical="center"/>
    </xf>
    <xf numFmtId="0" fontId="1" fillId="32" borderId="45" xfId="0" applyFont="1" applyFill="1" applyBorder="1" applyAlignment="1">
      <alignment horizontal="left" vertical="center" wrapText="1"/>
    </xf>
    <xf numFmtId="0" fontId="1" fillId="32" borderId="46" xfId="0" applyFont="1" applyFill="1" applyBorder="1" applyAlignment="1">
      <alignment horizontal="left" vertical="center"/>
    </xf>
    <xf numFmtId="0" fontId="1" fillId="32" borderId="46" xfId="0" applyFont="1" applyFill="1" applyBorder="1" applyAlignment="1">
      <alignment horizontal="left" vertical="center" wrapText="1"/>
    </xf>
    <xf numFmtId="0" fontId="1" fillId="32" borderId="47" xfId="0" applyFont="1" applyFill="1" applyBorder="1" applyAlignment="1">
      <alignment horizontal="center" vertical="center" wrapText="1"/>
    </xf>
    <xf numFmtId="0" fontId="1" fillId="32" borderId="51" xfId="0" applyFont="1" applyFill="1" applyBorder="1" applyAlignment="1">
      <alignment horizontal="left" vertical="center"/>
    </xf>
    <xf numFmtId="0" fontId="1" fillId="32" borderId="0" xfId="0" applyFont="1" applyFill="1" applyBorder="1" applyAlignment="1">
      <alignment horizontal="left" vertical="center" wrapText="1"/>
    </xf>
    <xf numFmtId="0" fontId="2" fillId="32" borderId="43" xfId="0" applyFont="1" applyFill="1" applyBorder="1" applyAlignment="1">
      <alignment horizontal="left" vertical="center"/>
    </xf>
    <xf numFmtId="0" fontId="2" fillId="32" borderId="47" xfId="0" applyFont="1" applyFill="1" applyBorder="1" applyAlignment="1">
      <alignment horizontal="left" vertical="center"/>
    </xf>
    <xf numFmtId="0" fontId="2" fillId="32" borderId="47" xfId="0" applyFont="1" applyFill="1" applyBorder="1" applyAlignment="1">
      <alignment horizontal="left" vertical="center" wrapText="1"/>
    </xf>
    <xf numFmtId="2" fontId="1" fillId="32" borderId="25" xfId="0" applyNumberFormat="1" applyFont="1" applyFill="1" applyBorder="1" applyAlignment="1">
      <alignment horizontal="center" vertical="center" wrapText="1"/>
    </xf>
    <xf numFmtId="0" fontId="9" fillId="32" borderId="25" xfId="61" applyFont="1" applyFill="1" applyBorder="1" applyAlignment="1">
      <alignment vertical="center"/>
      <protection/>
    </xf>
    <xf numFmtId="0" fontId="9" fillId="32" borderId="25" xfId="61" applyFont="1" applyFill="1" applyBorder="1" applyAlignment="1">
      <alignment vertical="center" wrapText="1"/>
      <protection/>
    </xf>
    <xf numFmtId="0" fontId="7" fillId="32" borderId="25" xfId="61" applyFont="1" applyFill="1" applyBorder="1" applyAlignment="1">
      <alignment vertical="center" wrapText="1"/>
      <protection/>
    </xf>
    <xf numFmtId="0" fontId="7" fillId="32" borderId="25" xfId="61" applyFont="1" applyFill="1" applyBorder="1" applyAlignment="1">
      <alignment horizontal="left" vertical="center"/>
      <protection/>
    </xf>
    <xf numFmtId="0" fontId="9" fillId="32" borderId="25" xfId="61" applyFont="1" applyFill="1" applyBorder="1" applyAlignment="1">
      <alignment horizontal="center"/>
      <protection/>
    </xf>
    <xf numFmtId="0" fontId="9" fillId="32" borderId="25" xfId="61" applyFont="1" applyFill="1" applyBorder="1" applyAlignment="1">
      <alignment horizontal="center" wrapText="1"/>
      <protection/>
    </xf>
    <xf numFmtId="0" fontId="9" fillId="0" borderId="25" xfId="61" applyFont="1" applyBorder="1" applyAlignment="1">
      <alignment horizontal="center"/>
      <protection/>
    </xf>
    <xf numFmtId="0" fontId="7" fillId="0" borderId="25" xfId="61" applyFont="1" applyBorder="1" applyAlignment="1">
      <alignment horizontal="center"/>
      <protection/>
    </xf>
    <xf numFmtId="0" fontId="7" fillId="32" borderId="25" xfId="61" applyFont="1" applyFill="1" applyBorder="1" applyAlignment="1">
      <alignment horizontal="center"/>
      <protection/>
    </xf>
    <xf numFmtId="0" fontId="1" fillId="0" borderId="0" xfId="61" applyFont="1" applyBorder="1" applyAlignment="1">
      <alignment vertical="center"/>
      <protection/>
    </xf>
    <xf numFmtId="0" fontId="9" fillId="32" borderId="25" xfId="61" applyFont="1" applyFill="1" applyBorder="1" applyAlignment="1">
      <alignment horizontal="left" vertical="center"/>
      <protection/>
    </xf>
    <xf numFmtId="0" fontId="7" fillId="32" borderId="25" xfId="61" applyFont="1" applyFill="1" applyBorder="1" applyAlignment="1">
      <alignment horizontal="center" wrapText="1"/>
      <protection/>
    </xf>
    <xf numFmtId="2" fontId="7" fillId="32" borderId="25" xfId="61" applyNumberFormat="1" applyFont="1" applyFill="1" applyBorder="1" applyAlignment="1">
      <alignment horizontal="center"/>
      <protection/>
    </xf>
    <xf numFmtId="2" fontId="9" fillId="32" borderId="25" xfId="61" applyNumberFormat="1" applyFont="1" applyFill="1" applyBorder="1" applyAlignment="1">
      <alignment horizontal="center"/>
      <protection/>
    </xf>
    <xf numFmtId="0" fontId="0" fillId="34" borderId="0" xfId="0" applyFill="1" applyAlignment="1">
      <alignment vertical="center"/>
    </xf>
    <xf numFmtId="0" fontId="7" fillId="34" borderId="0" xfId="0" applyFont="1" applyFill="1" applyAlignment="1">
      <alignment horizontal="left" vertical="center"/>
    </xf>
    <xf numFmtId="0" fontId="7" fillId="34" borderId="0" xfId="0" applyFont="1" applyFill="1" applyAlignment="1">
      <alignment horizontal="right" vertical="center"/>
    </xf>
    <xf numFmtId="0" fontId="1" fillId="34" borderId="0" xfId="0" applyFont="1" applyFill="1" applyAlignment="1">
      <alignment horizontal="right" vertical="center"/>
    </xf>
    <xf numFmtId="0" fontId="7" fillId="34" borderId="0" xfId="0" applyFont="1" applyFill="1" applyAlignment="1">
      <alignment vertical="center"/>
    </xf>
    <xf numFmtId="0" fontId="9" fillId="34" borderId="0" xfId="0" applyFont="1" applyFill="1" applyAlignment="1">
      <alignment horizontal="center" vertical="center" wrapText="1"/>
    </xf>
    <xf numFmtId="0" fontId="2" fillId="0" borderId="24" xfId="0" applyFont="1" applyBorder="1" applyAlignment="1">
      <alignment horizontal="center" vertical="center" wrapText="1"/>
    </xf>
    <xf numFmtId="0" fontId="1" fillId="0" borderId="25" xfId="0" applyFont="1" applyBorder="1" applyAlignment="1">
      <alignment horizontal="center" vertical="center"/>
    </xf>
    <xf numFmtId="0" fontId="0" fillId="34" borderId="0" xfId="0" applyFill="1" applyBorder="1" applyAlignment="1">
      <alignment vertical="center"/>
    </xf>
    <xf numFmtId="0" fontId="0" fillId="0" borderId="0" xfId="0" applyBorder="1" applyAlignment="1">
      <alignment vertical="center"/>
    </xf>
    <xf numFmtId="2" fontId="1" fillId="0" borderId="50" xfId="0" applyNumberFormat="1" applyFont="1" applyBorder="1" applyAlignment="1">
      <alignment horizontal="center" vertical="center"/>
    </xf>
    <xf numFmtId="2" fontId="1" fillId="0" borderId="43" xfId="0" applyNumberFormat="1" applyFont="1" applyBorder="1" applyAlignment="1">
      <alignment horizontal="center" vertical="center"/>
    </xf>
    <xf numFmtId="2" fontId="1" fillId="36" borderId="25" xfId="0" applyNumberFormat="1" applyFont="1" applyFill="1" applyBorder="1" applyAlignment="1">
      <alignment horizontal="center" vertical="center"/>
    </xf>
    <xf numFmtId="0" fontId="1" fillId="0" borderId="43" xfId="0" applyFont="1" applyFill="1" applyBorder="1" applyAlignment="1">
      <alignment horizontal="center" vertical="center"/>
    </xf>
    <xf numFmtId="2" fontId="2" fillId="0" borderId="43" xfId="0" applyNumberFormat="1" applyFont="1" applyBorder="1" applyAlignment="1">
      <alignment horizontal="center" vertical="center" wrapText="1"/>
    </xf>
    <xf numFmtId="2" fontId="2" fillId="0" borderId="43"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center" vertical="center" wrapText="1"/>
    </xf>
    <xf numFmtId="16" fontId="1" fillId="0" borderId="0" xfId="0" applyNumberFormat="1" applyFont="1" applyFill="1" applyBorder="1" applyAlignment="1">
      <alignment horizontal="left" vertical="center"/>
    </xf>
    <xf numFmtId="0" fontId="1" fillId="0" borderId="0" xfId="0" applyFont="1" applyFill="1" applyBorder="1" applyAlignment="1">
      <alignment vertical="center" wrapText="1"/>
    </xf>
    <xf numFmtId="0" fontId="2"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34" borderId="0" xfId="0" applyFont="1" applyFill="1" applyBorder="1" applyAlignment="1">
      <alignment vertical="center"/>
    </xf>
    <xf numFmtId="0" fontId="1" fillId="34" borderId="0" xfId="0" applyFont="1" applyFill="1" applyAlignment="1">
      <alignment/>
    </xf>
    <xf numFmtId="0" fontId="2" fillId="34" borderId="0" xfId="0" applyFont="1" applyFill="1" applyAlignment="1">
      <alignment/>
    </xf>
    <xf numFmtId="0" fontId="1" fillId="34" borderId="0" xfId="0" applyFont="1" applyFill="1" applyBorder="1" applyAlignment="1">
      <alignment/>
    </xf>
    <xf numFmtId="0" fontId="1" fillId="34" borderId="25" xfId="0" applyFont="1" applyFill="1" applyBorder="1" applyAlignment="1">
      <alignment horizontal="center" vertical="center"/>
    </xf>
    <xf numFmtId="0" fontId="1" fillId="34" borderId="26" xfId="0" applyFont="1" applyFill="1" applyBorder="1" applyAlignment="1">
      <alignment/>
    </xf>
    <xf numFmtId="0" fontId="1" fillId="34" borderId="42" xfId="0" applyFont="1" applyFill="1" applyBorder="1" applyAlignment="1">
      <alignment/>
    </xf>
    <xf numFmtId="0" fontId="1" fillId="34" borderId="27" xfId="0" applyFont="1" applyFill="1" applyBorder="1" applyAlignment="1">
      <alignment horizontal="center" wrapText="1"/>
    </xf>
    <xf numFmtId="0" fontId="1" fillId="34" borderId="25" xfId="0" applyFont="1" applyFill="1" applyBorder="1" applyAlignment="1">
      <alignment horizontal="center" vertical="top" wrapText="1"/>
    </xf>
    <xf numFmtId="2" fontId="2" fillId="34" borderId="25" xfId="0" applyNumberFormat="1" applyFont="1" applyFill="1" applyBorder="1" applyAlignment="1">
      <alignment horizontal="center" vertical="top" wrapText="1"/>
    </xf>
    <xf numFmtId="2" fontId="2" fillId="36" borderId="25" xfId="0" applyNumberFormat="1" applyFont="1" applyFill="1" applyBorder="1" applyAlignment="1">
      <alignment horizontal="center" vertical="center" wrapText="1"/>
    </xf>
    <xf numFmtId="2" fontId="2" fillId="34" borderId="25" xfId="0" applyNumberFormat="1" applyFont="1" applyFill="1" applyBorder="1" applyAlignment="1">
      <alignment horizontal="left" vertical="top" wrapText="1"/>
    </xf>
    <xf numFmtId="0" fontId="0" fillId="34" borderId="0" xfId="0" applyFill="1" applyAlignment="1">
      <alignment/>
    </xf>
    <xf numFmtId="0" fontId="31" fillId="34" borderId="0" xfId="0" applyFont="1" applyFill="1" applyAlignment="1">
      <alignment/>
    </xf>
    <xf numFmtId="0" fontId="26" fillId="0" borderId="25" xfId="0" applyFont="1" applyBorder="1" applyAlignment="1">
      <alignment horizontal="center" vertical="center" wrapText="1"/>
    </xf>
    <xf numFmtId="0" fontId="3" fillId="0" borderId="25" xfId="0" applyFont="1" applyBorder="1" applyAlignment="1">
      <alignment horizontal="center" vertical="top" wrapText="1"/>
    </xf>
    <xf numFmtId="0" fontId="3" fillId="0" borderId="25" xfId="0" applyFont="1" applyBorder="1" applyAlignment="1">
      <alignment horizontal="center" wrapText="1"/>
    </xf>
    <xf numFmtId="0" fontId="3" fillId="32" borderId="25" xfId="0" applyFont="1" applyFill="1" applyBorder="1" applyAlignment="1">
      <alignment horizontal="center" wrapText="1"/>
    </xf>
    <xf numFmtId="0" fontId="1" fillId="34" borderId="26" xfId="0" applyFont="1" applyFill="1" applyBorder="1" applyAlignment="1">
      <alignment vertical="top" wrapText="1"/>
    </xf>
    <xf numFmtId="2" fontId="2" fillId="34" borderId="25" xfId="0" applyNumberFormat="1" applyFont="1" applyFill="1" applyBorder="1" applyAlignment="1">
      <alignment horizontal="center" wrapText="1"/>
    </xf>
    <xf numFmtId="0" fontId="1" fillId="34" borderId="25" xfId="0" applyFont="1" applyFill="1" applyBorder="1" applyAlignment="1">
      <alignment vertical="top" wrapText="1"/>
    </xf>
    <xf numFmtId="0" fontId="0" fillId="34" borderId="0" xfId="0" applyFill="1" applyBorder="1" applyAlignment="1">
      <alignment horizontal="center"/>
    </xf>
    <xf numFmtId="0" fontId="0" fillId="0" borderId="0" xfId="0" applyAlignment="1">
      <alignment horizontal="center"/>
    </xf>
    <xf numFmtId="0" fontId="2" fillId="33" borderId="0" xfId="0" applyFont="1" applyFill="1" applyAlignment="1">
      <alignment horizontal="center" vertical="center"/>
    </xf>
    <xf numFmtId="2" fontId="9" fillId="0" borderId="10" xfId="0" applyNumberFormat="1" applyFont="1" applyBorder="1" applyAlignment="1">
      <alignment horizontal="center" vertical="center" wrapText="1"/>
    </xf>
    <xf numFmtId="0" fontId="9" fillId="32" borderId="12" xfId="0" applyFont="1" applyFill="1" applyBorder="1" applyAlignment="1">
      <alignment horizontal="left" vertical="center" wrapText="1"/>
    </xf>
    <xf numFmtId="0" fontId="9" fillId="0" borderId="11" xfId="0" applyFont="1" applyBorder="1" applyAlignment="1">
      <alignment vertical="center"/>
    </xf>
    <xf numFmtId="0" fontId="9" fillId="0" borderId="12" xfId="0" applyFont="1" applyBorder="1" applyAlignment="1">
      <alignment horizontal="left" vertical="center" wrapText="1"/>
    </xf>
    <xf numFmtId="0" fontId="9" fillId="32" borderId="11" xfId="0" applyFont="1" applyFill="1" applyBorder="1" applyAlignment="1">
      <alignment vertical="center"/>
    </xf>
    <xf numFmtId="0" fontId="1" fillId="0" borderId="0" xfId="0" applyFont="1" applyAlignment="1">
      <alignment/>
    </xf>
    <xf numFmtId="0" fontId="2" fillId="0" borderId="25" xfId="0" applyFont="1" applyBorder="1" applyAlignment="1">
      <alignment horizontal="center" vertical="top" wrapText="1"/>
    </xf>
    <xf numFmtId="0" fontId="2" fillId="0" borderId="0" xfId="0" applyFont="1" applyAlignment="1">
      <alignment wrapText="1"/>
    </xf>
    <xf numFmtId="0" fontId="2" fillId="0" borderId="0" xfId="0" applyFont="1" applyAlignment="1">
      <alignment/>
    </xf>
    <xf numFmtId="2" fontId="1" fillId="0" borderId="25" xfId="0" applyNumberFormat="1" applyFont="1" applyBorder="1" applyAlignment="1">
      <alignment wrapText="1"/>
    </xf>
    <xf numFmtId="0" fontId="1" fillId="0" borderId="0" xfId="0" applyFont="1" applyAlignment="1">
      <alignment wrapText="1"/>
    </xf>
    <xf numFmtId="0" fontId="4" fillId="0" borderId="0" xfId="0" applyFont="1" applyAlignment="1">
      <alignment vertical="center"/>
    </xf>
    <xf numFmtId="0" fontId="7" fillId="0" borderId="4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7" xfId="0" applyFont="1" applyBorder="1" applyAlignment="1">
      <alignment horizontal="left" vertical="center" wrapText="1"/>
    </xf>
    <xf numFmtId="0" fontId="7" fillId="0" borderId="25" xfId="0" applyFont="1" applyFill="1" applyBorder="1" applyAlignment="1">
      <alignment horizontal="center" vertical="center" wrapText="1"/>
    </xf>
    <xf numFmtId="0" fontId="2" fillId="0" borderId="25"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7" fillId="0" borderId="26" xfId="0" applyFont="1" applyBorder="1" applyAlignment="1">
      <alignment horizontal="left" vertical="center" wrapText="1"/>
    </xf>
    <xf numFmtId="0" fontId="7" fillId="34" borderId="26" xfId="0" applyFont="1" applyFill="1" applyBorder="1" applyAlignment="1">
      <alignment horizontal="left" vertical="center" wrapText="1"/>
    </xf>
    <xf numFmtId="0" fontId="36" fillId="0" borderId="10" xfId="0" applyFont="1" applyBorder="1" applyAlignment="1">
      <alignment horizontal="center" vertical="center" wrapText="1"/>
    </xf>
    <xf numFmtId="0" fontId="1" fillId="0" borderId="25" xfId="0" applyFont="1" applyFill="1" applyBorder="1" applyAlignment="1">
      <alignment vertical="center" wrapText="1"/>
    </xf>
    <xf numFmtId="0" fontId="1" fillId="39" borderId="10" xfId="0" applyFont="1" applyFill="1" applyBorder="1" applyAlignment="1">
      <alignment horizontal="center" vertical="center" wrapText="1"/>
    </xf>
    <xf numFmtId="2" fontId="1" fillId="39" borderId="10" xfId="0" applyNumberFormat="1" applyFont="1" applyFill="1" applyBorder="1" applyAlignment="1">
      <alignment horizontal="center" vertical="center" wrapText="1"/>
    </xf>
    <xf numFmtId="0" fontId="1" fillId="39" borderId="15" xfId="0" applyFont="1" applyFill="1" applyBorder="1" applyAlignment="1">
      <alignment horizontal="left" vertical="center"/>
    </xf>
    <xf numFmtId="0" fontId="1" fillId="39" borderId="16" xfId="0" applyFont="1" applyFill="1" applyBorder="1" applyAlignment="1">
      <alignment horizontal="left" vertical="center"/>
    </xf>
    <xf numFmtId="0" fontId="1" fillId="39" borderId="16" xfId="0" applyFont="1" applyFill="1" applyBorder="1" applyAlignment="1">
      <alignment horizontal="left" vertical="center" wrapText="1"/>
    </xf>
    <xf numFmtId="0" fontId="4" fillId="34" borderId="0" xfId="0" applyFont="1" applyFill="1" applyAlignment="1">
      <alignment vertical="center"/>
    </xf>
    <xf numFmtId="0" fontId="2" fillId="34" borderId="0" xfId="0" applyFont="1" applyFill="1" applyAlignment="1">
      <alignment horizontal="right" vertical="center"/>
    </xf>
    <xf numFmtId="0" fontId="2" fillId="34" borderId="0" xfId="0" applyFont="1" applyFill="1" applyAlignment="1">
      <alignment horizontal="left" vertical="center"/>
    </xf>
    <xf numFmtId="0" fontId="2" fillId="34" borderId="0" xfId="0" applyFont="1" applyFill="1" applyAlignment="1">
      <alignment vertical="center"/>
    </xf>
    <xf numFmtId="0" fontId="1" fillId="0" borderId="43" xfId="0" applyFont="1" applyBorder="1" applyAlignment="1">
      <alignment horizontal="center" vertical="center" wrapText="1"/>
    </xf>
    <xf numFmtId="0" fontId="1" fillId="0" borderId="43" xfId="0" applyFont="1" applyFill="1" applyBorder="1" applyAlignment="1">
      <alignment horizontal="center" vertical="center" wrapText="1"/>
    </xf>
    <xf numFmtId="0" fontId="2" fillId="0" borderId="26" xfId="0" applyFont="1" applyBorder="1" applyAlignment="1">
      <alignment horizontal="left" vertical="center" wrapText="1"/>
    </xf>
    <xf numFmtId="0" fontId="2" fillId="0" borderId="25" xfId="0" applyFont="1" applyBorder="1" applyAlignment="1">
      <alignment vertical="center" wrapText="1"/>
    </xf>
    <xf numFmtId="0" fontId="1" fillId="0" borderId="27" xfId="0" applyFont="1" applyBorder="1" applyAlignment="1">
      <alignment horizontal="left" vertical="center" wrapText="1"/>
    </xf>
    <xf numFmtId="0" fontId="1" fillId="0" borderId="25" xfId="0" applyFont="1" applyBorder="1" applyAlignment="1">
      <alignment vertical="center" wrapText="1"/>
    </xf>
    <xf numFmtId="0" fontId="0" fillId="0" borderId="27" xfId="0" applyFont="1" applyBorder="1" applyAlignment="1">
      <alignment horizontal="left" vertical="center" wrapText="1"/>
    </xf>
    <xf numFmtId="16" fontId="1" fillId="0" borderId="25" xfId="0" applyNumberFormat="1" applyFont="1" applyBorder="1" applyAlignment="1">
      <alignment horizontal="center" vertical="center" wrapText="1"/>
    </xf>
    <xf numFmtId="0" fontId="2" fillId="0" borderId="25" xfId="0" applyFont="1" applyFill="1" applyBorder="1" applyAlignment="1">
      <alignment vertical="center" wrapText="1"/>
    </xf>
    <xf numFmtId="0" fontId="1" fillId="0" borderId="25" xfId="0" applyNumberFormat="1" applyFont="1" applyFill="1" applyBorder="1" applyAlignment="1">
      <alignment horizontal="center" vertical="center" wrapText="1"/>
    </xf>
    <xf numFmtId="0" fontId="1" fillId="0" borderId="46"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2" fillId="0" borderId="0" xfId="0" applyFont="1" applyBorder="1" applyAlignment="1">
      <alignment horizontal="left" vertical="center" wrapText="1"/>
    </xf>
    <xf numFmtId="0" fontId="7" fillId="32" borderId="10" xfId="0" applyFont="1" applyFill="1" applyBorder="1" applyAlignment="1">
      <alignment horizontal="center" vertical="center" wrapText="1"/>
    </xf>
    <xf numFmtId="0" fontId="7" fillId="32" borderId="18" xfId="0" applyFont="1" applyFill="1" applyBorder="1" applyAlignment="1">
      <alignment horizontal="left" vertical="center" wrapText="1"/>
    </xf>
    <xf numFmtId="0" fontId="7" fillId="32" borderId="0" xfId="0" applyFont="1" applyFill="1" applyAlignment="1">
      <alignment vertical="center"/>
    </xf>
    <xf numFmtId="0" fontId="2" fillId="0" borderId="0" xfId="0" applyFont="1" applyAlignment="1">
      <alignment horizontal="center" vertical="center"/>
    </xf>
    <xf numFmtId="0" fontId="18" fillId="34" borderId="0" xfId="0" applyFont="1" applyFill="1" applyAlignment="1">
      <alignment vertical="center"/>
    </xf>
    <xf numFmtId="0" fontId="7" fillId="0" borderId="25" xfId="0" applyFont="1" applyBorder="1" applyAlignment="1">
      <alignment vertical="center" wrapText="1"/>
    </xf>
    <xf numFmtId="0" fontId="7" fillId="0" borderId="46" xfId="0" applyFont="1" applyBorder="1" applyAlignment="1">
      <alignment horizontal="left" vertical="center" wrapText="1"/>
    </xf>
    <xf numFmtId="0" fontId="7" fillId="0" borderId="49" xfId="0" applyFont="1" applyBorder="1" applyAlignment="1">
      <alignment horizontal="left" vertical="center" wrapText="1"/>
    </xf>
    <xf numFmtId="0" fontId="7" fillId="0" borderId="27" xfId="0" applyFont="1" applyBorder="1" applyAlignment="1">
      <alignment vertical="center"/>
    </xf>
    <xf numFmtId="0" fontId="7" fillId="0" borderId="26" xfId="0" applyFont="1" applyBorder="1" applyAlignment="1">
      <alignment/>
    </xf>
    <xf numFmtId="0" fontId="7" fillId="32" borderId="25" xfId="0" applyFont="1" applyFill="1" applyBorder="1" applyAlignment="1">
      <alignment horizontal="center" vertical="center" wrapText="1"/>
    </xf>
    <xf numFmtId="0" fontId="9" fillId="32" borderId="25" xfId="0" applyFont="1" applyFill="1" applyBorder="1" applyAlignment="1">
      <alignment horizontal="center" vertical="center" wrapText="1"/>
    </xf>
    <xf numFmtId="0" fontId="7" fillId="32" borderId="42" xfId="0" applyFont="1" applyFill="1" applyBorder="1" applyAlignment="1">
      <alignment vertical="center"/>
    </xf>
    <xf numFmtId="0" fontId="7" fillId="32" borderId="27" xfId="0" applyFont="1" applyFill="1" applyBorder="1" applyAlignment="1">
      <alignment vertical="center"/>
    </xf>
    <xf numFmtId="0" fontId="38" fillId="0" borderId="0" xfId="59" applyFont="1" applyFill="1" applyBorder="1" applyAlignment="1" applyProtection="1">
      <alignment vertical="center"/>
      <protection/>
    </xf>
    <xf numFmtId="0" fontId="38" fillId="0" borderId="0" xfId="59" applyFont="1" applyFill="1" applyBorder="1" applyAlignment="1" applyProtection="1">
      <alignment vertical="center" wrapText="1"/>
      <protection/>
    </xf>
    <xf numFmtId="0" fontId="39" fillId="0" borderId="0" xfId="59" applyFont="1" applyFill="1" applyBorder="1" applyAlignment="1" applyProtection="1">
      <alignment vertical="center" wrapText="1"/>
      <protection/>
    </xf>
    <xf numFmtId="0" fontId="38" fillId="40" borderId="0" xfId="59" applyFont="1" applyFill="1" applyAlignment="1" applyProtection="1">
      <alignment vertical="center"/>
      <protection/>
    </xf>
    <xf numFmtId="0" fontId="38" fillId="40" borderId="0" xfId="59" applyFont="1" applyFill="1" applyAlignment="1" applyProtection="1">
      <alignment vertical="center" wrapText="1"/>
      <protection/>
    </xf>
    <xf numFmtId="0" fontId="38" fillId="0" borderId="0" xfId="59" applyFont="1" applyFill="1" applyAlignment="1" applyProtection="1">
      <alignment/>
      <protection/>
    </xf>
    <xf numFmtId="0" fontId="38" fillId="0" borderId="0" xfId="57" applyFont="1" applyFill="1" applyBorder="1" applyAlignment="1" applyProtection="1">
      <alignment horizontal="left"/>
      <protection/>
    </xf>
    <xf numFmtId="4" fontId="39" fillId="0" borderId="0" xfId="57" applyNumberFormat="1" applyFont="1" applyFill="1" applyBorder="1" applyAlignment="1" applyProtection="1">
      <alignment horizontal="left"/>
      <protection/>
    </xf>
    <xf numFmtId="0" fontId="38" fillId="0" borderId="0" xfId="57" applyFont="1" applyFill="1" applyAlignment="1" applyProtection="1">
      <alignment horizontal="left"/>
      <protection/>
    </xf>
    <xf numFmtId="0" fontId="38" fillId="0" borderId="0" xfId="57" applyFont="1" applyFill="1" applyAlignment="1" applyProtection="1">
      <alignment/>
      <protection/>
    </xf>
    <xf numFmtId="4" fontId="39" fillId="0" borderId="0" xfId="57" applyNumberFormat="1" applyFont="1" applyFill="1" applyAlignment="1" applyProtection="1">
      <alignment horizontal="left"/>
      <protection/>
    </xf>
    <xf numFmtId="0" fontId="1" fillId="0" borderId="0" xfId="0" applyFont="1" applyFill="1" applyAlignment="1">
      <alignment horizontal="center" vertical="center"/>
    </xf>
    <xf numFmtId="0" fontId="0" fillId="0" borderId="0" xfId="0" applyAlignment="1">
      <alignment wrapText="1"/>
    </xf>
    <xf numFmtId="0" fontId="38" fillId="0" borderId="0" xfId="59" applyFont="1" applyFill="1" applyAlignment="1" applyProtection="1">
      <alignment vertical="center"/>
      <protection/>
    </xf>
    <xf numFmtId="0" fontId="0" fillId="0" borderId="0" xfId="0" applyFill="1" applyBorder="1" applyAlignment="1">
      <alignment wrapText="1"/>
    </xf>
    <xf numFmtId="0" fontId="39" fillId="0" borderId="52" xfId="59" applyFont="1" applyFill="1" applyBorder="1" applyAlignment="1" applyProtection="1">
      <alignment horizontal="center" vertical="center" wrapText="1"/>
      <protection/>
    </xf>
    <xf numFmtId="0" fontId="39" fillId="0" borderId="0" xfId="59" applyFont="1" applyFill="1" applyAlignment="1" applyProtection="1">
      <alignment vertical="center"/>
      <protection/>
    </xf>
    <xf numFmtId="0" fontId="39" fillId="0" borderId="14" xfId="59" applyFont="1" applyFill="1" applyBorder="1" applyAlignment="1" applyProtection="1">
      <alignment horizontal="center" vertical="center" wrapText="1"/>
      <protection/>
    </xf>
    <xf numFmtId="0" fontId="39" fillId="0" borderId="18" xfId="59" applyFont="1" applyFill="1" applyBorder="1" applyAlignment="1" applyProtection="1">
      <alignment horizontal="center" vertical="center" wrapText="1"/>
      <protection/>
    </xf>
    <xf numFmtId="0" fontId="38" fillId="0" borderId="0" xfId="59" applyFont="1" applyFill="1" applyAlignment="1" applyProtection="1">
      <alignment horizontal="left" vertical="center" wrapText="1"/>
      <protection/>
    </xf>
    <xf numFmtId="0" fontId="38" fillId="0" borderId="0" xfId="59" applyFont="1" applyFill="1" applyAlignment="1" applyProtection="1">
      <alignment vertical="center" wrapText="1"/>
      <protection/>
    </xf>
    <xf numFmtId="0" fontId="1" fillId="0" borderId="0" xfId="0" applyFont="1" applyFill="1" applyAlignment="1">
      <alignment horizontal="left"/>
    </xf>
    <xf numFmtId="0" fontId="1" fillId="34" borderId="0" xfId="0" applyFont="1" applyFill="1" applyAlignment="1">
      <alignment horizontal="center" vertical="center"/>
    </xf>
    <xf numFmtId="0" fontId="1" fillId="0" borderId="27" xfId="0" applyFont="1" applyFill="1" applyBorder="1" applyAlignment="1">
      <alignment wrapText="1"/>
    </xf>
    <xf numFmtId="0" fontId="1" fillId="34" borderId="0" xfId="0" applyFont="1" applyFill="1" applyAlignment="1">
      <alignment horizontal="left"/>
    </xf>
    <xf numFmtId="0" fontId="1" fillId="0" borderId="25" xfId="0" applyFont="1" applyFill="1" applyBorder="1" applyAlignment="1">
      <alignment horizontal="center" wrapText="1"/>
    </xf>
    <xf numFmtId="0" fontId="1" fillId="0" borderId="26" xfId="0" applyFont="1" applyFill="1" applyBorder="1" applyAlignment="1">
      <alignment horizontal="left" wrapText="1"/>
    </xf>
    <xf numFmtId="0" fontId="1" fillId="0" borderId="26" xfId="0" applyFont="1" applyFill="1" applyBorder="1" applyAlignment="1">
      <alignment horizontal="center" wrapText="1"/>
    </xf>
    <xf numFmtId="0" fontId="0" fillId="0" borderId="26" xfId="0" applyFont="1" applyFill="1" applyBorder="1" applyAlignment="1">
      <alignment/>
    </xf>
    <xf numFmtId="0" fontId="1" fillId="0" borderId="26" xfId="0" applyNumberFormat="1" applyFont="1" applyFill="1" applyBorder="1" applyAlignment="1">
      <alignment horizontal="center" wrapText="1"/>
    </xf>
    <xf numFmtId="0" fontId="2" fillId="32" borderId="25" xfId="0" applyFont="1" applyFill="1" applyBorder="1" applyAlignment="1">
      <alignment horizontal="center" wrapText="1"/>
    </xf>
    <xf numFmtId="0" fontId="2" fillId="32" borderId="26" xfId="0" applyFont="1" applyFill="1" applyBorder="1" applyAlignment="1">
      <alignment/>
    </xf>
    <xf numFmtId="0" fontId="2" fillId="32" borderId="27" xfId="0" applyFont="1" applyFill="1" applyBorder="1" applyAlignment="1">
      <alignment/>
    </xf>
    <xf numFmtId="2" fontId="1" fillId="0" borderId="27" xfId="0" applyNumberFormat="1" applyFont="1" applyBorder="1" applyAlignment="1">
      <alignment horizontal="center" wrapText="1"/>
    </xf>
    <xf numFmtId="2" fontId="1" fillId="0" borderId="25" xfId="0" applyNumberFormat="1" applyFont="1" applyBorder="1" applyAlignment="1">
      <alignment wrapText="1"/>
    </xf>
    <xf numFmtId="49" fontId="38" fillId="0" borderId="10" xfId="59" applyNumberFormat="1" applyFont="1" applyFill="1" applyBorder="1" applyAlignment="1" applyProtection="1">
      <alignment horizontal="left" wrapText="1"/>
      <protection/>
    </xf>
    <xf numFmtId="0" fontId="38" fillId="0" borderId="12" xfId="59" applyFont="1" applyFill="1" applyBorder="1" applyAlignment="1" applyProtection="1">
      <alignment horizontal="left"/>
      <protection/>
    </xf>
    <xf numFmtId="49" fontId="38" fillId="0" borderId="10" xfId="59" applyNumberFormat="1" applyFont="1" applyFill="1" applyBorder="1" applyAlignment="1" applyProtection="1" quotePrefix="1">
      <alignment horizontal="left" wrapText="1"/>
      <protection/>
    </xf>
    <xf numFmtId="0" fontId="38" fillId="0" borderId="12" xfId="62" applyFont="1" applyFill="1" applyBorder="1" applyAlignment="1">
      <alignment horizontal="left"/>
      <protection/>
    </xf>
    <xf numFmtId="0" fontId="39" fillId="32" borderId="10" xfId="62" applyFont="1" applyFill="1" applyBorder="1" applyAlignment="1">
      <alignment horizontal="left" wrapText="1"/>
      <protection/>
    </xf>
    <xf numFmtId="0" fontId="39" fillId="32" borderId="13" xfId="62" applyFont="1" applyFill="1" applyBorder="1" applyAlignment="1">
      <alignment/>
      <protection/>
    </xf>
    <xf numFmtId="0" fontId="39" fillId="32" borderId="11" xfId="62" applyFont="1" applyFill="1" applyBorder="1" applyAlignment="1">
      <alignment/>
      <protection/>
    </xf>
    <xf numFmtId="2" fontId="2" fillId="32" borderId="10" xfId="58" applyNumberFormat="1" applyFont="1" applyFill="1" applyBorder="1" applyAlignment="1" applyProtection="1">
      <alignment horizontal="center" wrapText="1"/>
      <protection/>
    </xf>
    <xf numFmtId="2" fontId="1" fillId="0" borderId="10" xfId="58" applyNumberFormat="1" applyFont="1" applyFill="1" applyBorder="1" applyAlignment="1" applyProtection="1">
      <alignment horizontal="center" wrapText="1"/>
      <protection/>
    </xf>
    <xf numFmtId="0" fontId="1" fillId="33" borderId="28" xfId="0" applyFont="1" applyFill="1" applyBorder="1" applyAlignment="1">
      <alignment horizontal="center" vertical="center" wrapText="1"/>
    </xf>
    <xf numFmtId="0" fontId="0" fillId="33" borderId="28" xfId="0" applyFont="1" applyFill="1" applyBorder="1" applyAlignment="1">
      <alignment vertical="center" wrapText="1"/>
    </xf>
    <xf numFmtId="0" fontId="1" fillId="34" borderId="0" xfId="0" applyFont="1" applyFill="1" applyAlignment="1">
      <alignment horizontal="left" wrapText="1"/>
    </xf>
    <xf numFmtId="0" fontId="1" fillId="33" borderId="28" xfId="0" applyFont="1" applyFill="1" applyBorder="1" applyAlignment="1">
      <alignment vertical="center" wrapText="1"/>
    </xf>
    <xf numFmtId="0" fontId="0" fillId="0" borderId="28" xfId="0" applyBorder="1" applyAlignment="1">
      <alignment horizontal="center" vertical="center" wrapText="1"/>
    </xf>
    <xf numFmtId="0" fontId="1" fillId="33" borderId="0" xfId="0" applyFont="1" applyFill="1" applyBorder="1" applyAlignment="1">
      <alignment vertical="top" wrapText="1"/>
    </xf>
    <xf numFmtId="0" fontId="1" fillId="33" borderId="28" xfId="0" applyFont="1" applyFill="1" applyBorder="1" applyAlignment="1">
      <alignment/>
    </xf>
    <xf numFmtId="0" fontId="1" fillId="33" borderId="28" xfId="0" applyFont="1" applyFill="1" applyBorder="1" applyAlignment="1">
      <alignment/>
    </xf>
    <xf numFmtId="0" fontId="1" fillId="33" borderId="28" xfId="0" applyFont="1" applyFill="1" applyBorder="1" applyAlignment="1">
      <alignment horizontal="left" vertical="center"/>
    </xf>
    <xf numFmtId="0" fontId="0" fillId="0" borderId="28" xfId="0" applyBorder="1" applyAlignment="1">
      <alignment/>
    </xf>
    <xf numFmtId="0" fontId="1" fillId="33" borderId="0" xfId="0" applyFont="1" applyFill="1" applyAlignment="1">
      <alignment horizontal="left" vertical="top" wrapText="1"/>
    </xf>
    <xf numFmtId="0" fontId="1" fillId="33" borderId="28" xfId="0" applyFont="1" applyFill="1" applyBorder="1" applyAlignment="1">
      <alignment vertical="center"/>
    </xf>
    <xf numFmtId="0" fontId="1" fillId="33" borderId="28" xfId="0" applyFont="1" applyFill="1" applyBorder="1" applyAlignment="1">
      <alignment horizontal="left"/>
    </xf>
    <xf numFmtId="0" fontId="7" fillId="36" borderId="10" xfId="0" applyFont="1" applyFill="1" applyBorder="1" applyAlignment="1">
      <alignment vertical="center"/>
    </xf>
    <xf numFmtId="0" fontId="1" fillId="33" borderId="0" xfId="0" applyFont="1" applyFill="1" applyBorder="1" applyAlignment="1">
      <alignment horizontal="center" vertical="center" wrapText="1"/>
    </xf>
    <xf numFmtId="0" fontId="5" fillId="0" borderId="22" xfId="0" applyFont="1" applyFill="1" applyBorder="1" applyAlignment="1">
      <alignment horizontal="right" vertical="center" wrapText="1"/>
    </xf>
    <xf numFmtId="0" fontId="2" fillId="33" borderId="10" xfId="0" applyFont="1" applyFill="1" applyBorder="1" applyAlignment="1">
      <alignment horizontal="center" vertical="center" wrapText="1"/>
    </xf>
    <xf numFmtId="0" fontId="1" fillId="33" borderId="0" xfId="0" applyFont="1" applyFill="1" applyBorder="1" applyAlignment="1">
      <alignment horizontal="center" wrapText="1"/>
    </xf>
    <xf numFmtId="0" fontId="1" fillId="33" borderId="10"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1" fillId="33" borderId="28"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1" fillId="34" borderId="0" xfId="0" applyFont="1" applyFill="1" applyAlignment="1">
      <alignment horizontal="center" vertical="center" wrapText="1"/>
    </xf>
    <xf numFmtId="0" fontId="1" fillId="33" borderId="28" xfId="0" applyFont="1" applyFill="1" applyBorder="1" applyAlignment="1">
      <alignment vertical="center"/>
    </xf>
    <xf numFmtId="0" fontId="1" fillId="34" borderId="0" xfId="0" applyFont="1" applyFill="1" applyAlignment="1">
      <alignment horizontal="left" vertical="center" wrapText="1"/>
    </xf>
    <xf numFmtId="0" fontId="1" fillId="0" borderId="12" xfId="0" applyFont="1" applyFill="1" applyBorder="1" applyAlignment="1">
      <alignment horizontal="left" vertical="center" wrapText="1"/>
    </xf>
    <xf numFmtId="0" fontId="3" fillId="33" borderId="0" xfId="0" applyFont="1" applyFill="1" applyBorder="1" applyAlignment="1">
      <alignment wrapText="1"/>
    </xf>
    <xf numFmtId="0" fontId="3" fillId="33" borderId="0" xfId="0" applyFont="1" applyFill="1" applyBorder="1" applyAlignment="1">
      <alignment vertical="center" wrapText="1"/>
    </xf>
    <xf numFmtId="0" fontId="7" fillId="0" borderId="0" xfId="0" applyFont="1" applyBorder="1" applyAlignment="1">
      <alignment horizontal="left" vertical="center" wrapText="1"/>
    </xf>
    <xf numFmtId="0" fontId="1" fillId="0" borderId="0" xfId="0" applyFont="1" applyBorder="1" applyAlignment="1">
      <alignment horizontal="left" vertical="center"/>
    </xf>
    <xf numFmtId="0" fontId="9" fillId="0" borderId="10" xfId="0" applyFont="1" applyBorder="1" applyAlignment="1">
      <alignment horizontal="left" vertical="center"/>
    </xf>
    <xf numFmtId="0" fontId="9" fillId="36" borderId="10" xfId="0" applyFont="1" applyFill="1" applyBorder="1" applyAlignment="1">
      <alignment vertical="center" wrapText="1"/>
    </xf>
    <xf numFmtId="0" fontId="9" fillId="0" borderId="10" xfId="0" applyFont="1" applyBorder="1" applyAlignment="1">
      <alignment vertical="center"/>
    </xf>
    <xf numFmtId="0" fontId="9" fillId="36" borderId="10" xfId="0" applyFont="1" applyFill="1" applyBorder="1" applyAlignment="1">
      <alignment horizontal="left" vertical="center"/>
    </xf>
    <xf numFmtId="0" fontId="7" fillId="0" borderId="10" xfId="0" applyFont="1" applyBorder="1" applyAlignment="1">
      <alignment horizontal="left" vertical="center"/>
    </xf>
    <xf numFmtId="0" fontId="9" fillId="36" borderId="10" xfId="0" applyFont="1" applyFill="1" applyBorder="1" applyAlignment="1">
      <alignment vertical="center"/>
    </xf>
    <xf numFmtId="0" fontId="7" fillId="0" borderId="10" xfId="0" applyFont="1" applyBorder="1" applyAlignment="1">
      <alignment horizontal="left" vertical="center" wrapText="1"/>
    </xf>
    <xf numFmtId="0" fontId="7" fillId="0" borderId="10" xfId="0" applyFont="1" applyBorder="1" applyAlignment="1">
      <alignment vertical="center" wrapText="1"/>
    </xf>
    <xf numFmtId="0" fontId="9" fillId="0" borderId="10" xfId="0" applyFont="1" applyBorder="1" applyAlignment="1">
      <alignment horizontal="left" vertical="center" wrapText="1"/>
    </xf>
    <xf numFmtId="0" fontId="16" fillId="0" borderId="0" xfId="0" applyFont="1" applyBorder="1" applyAlignment="1">
      <alignment horizontal="center" vertical="center"/>
    </xf>
    <xf numFmtId="0" fontId="8" fillId="0" borderId="0" xfId="0" applyFont="1" applyBorder="1" applyAlignment="1">
      <alignment horizontal="center" vertical="center"/>
    </xf>
    <xf numFmtId="0" fontId="7" fillId="36" borderId="10" xfId="0" applyFont="1" applyFill="1" applyBorder="1" applyAlignment="1">
      <alignment vertical="center" wrapText="1"/>
    </xf>
    <xf numFmtId="0" fontId="32" fillId="0" borderId="0" xfId="0" applyFont="1" applyBorder="1" applyAlignment="1">
      <alignment horizontal="right" vertical="center"/>
    </xf>
    <xf numFmtId="0" fontId="9" fillId="0" borderId="10" xfId="0" applyFont="1" applyBorder="1" applyAlignment="1">
      <alignment horizontal="center" vertical="center" wrapText="1"/>
    </xf>
    <xf numFmtId="0" fontId="7" fillId="36" borderId="10" xfId="0" applyFont="1" applyFill="1" applyBorder="1" applyAlignment="1">
      <alignment horizontal="left"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justify" vertical="center"/>
    </xf>
    <xf numFmtId="0" fontId="0" fillId="33" borderId="28" xfId="0" applyFont="1" applyFill="1" applyBorder="1" applyAlignment="1">
      <alignment horizontal="left" vertical="center" wrapText="1"/>
    </xf>
    <xf numFmtId="0" fontId="0" fillId="33" borderId="28" xfId="0" applyFont="1" applyFill="1" applyBorder="1" applyAlignment="1">
      <alignment horizontal="left" vertical="center" wrapText="1"/>
    </xf>
    <xf numFmtId="0" fontId="1" fillId="33" borderId="48" xfId="0" applyFont="1" applyFill="1" applyBorder="1" applyAlignment="1">
      <alignment horizontal="left" wrapText="1"/>
    </xf>
    <xf numFmtId="0" fontId="1" fillId="34" borderId="48"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4" borderId="48" xfId="0" applyFont="1" applyFill="1" applyBorder="1" applyAlignment="1">
      <alignment horizontal="left" vertical="center" wrapText="1"/>
    </xf>
    <xf numFmtId="0" fontId="9" fillId="33" borderId="0" xfId="53" applyNumberFormat="1" applyFont="1" applyFill="1" applyBorder="1" applyAlignment="1" applyProtection="1">
      <alignment horizontal="center"/>
      <protection/>
    </xf>
    <xf numFmtId="0" fontId="9" fillId="33" borderId="0" xfId="0" applyFont="1" applyFill="1" applyBorder="1" applyAlignment="1">
      <alignment horizontal="center"/>
    </xf>
    <xf numFmtId="0" fontId="2" fillId="0" borderId="10" xfId="0" applyFont="1" applyBorder="1" applyAlignment="1">
      <alignment horizontal="center" vertical="center" wrapText="1"/>
    </xf>
    <xf numFmtId="0" fontId="1" fillId="33" borderId="0" xfId="0" applyFont="1" applyFill="1" applyAlignment="1">
      <alignment horizontal="center"/>
    </xf>
    <xf numFmtId="0" fontId="7" fillId="33" borderId="0" xfId="0" applyFont="1" applyFill="1" applyBorder="1" applyAlignment="1">
      <alignment horizontal="center"/>
    </xf>
    <xf numFmtId="0" fontId="1" fillId="33" borderId="0" xfId="0" applyFont="1" applyFill="1" applyBorder="1" applyAlignment="1">
      <alignment horizontal="center" vertical="top"/>
    </xf>
    <xf numFmtId="0" fontId="1" fillId="33" borderId="0" xfId="0" applyFont="1" applyFill="1" applyBorder="1" applyAlignment="1">
      <alignment horizontal="left" vertical="top" wrapText="1"/>
    </xf>
    <xf numFmtId="0" fontId="1" fillId="33" borderId="0" xfId="0" applyFont="1" applyFill="1" applyBorder="1" applyAlignment="1">
      <alignment horizontal="center" vertical="top" wrapText="1"/>
    </xf>
    <xf numFmtId="0" fontId="1" fillId="33" borderId="0" xfId="0" applyFont="1" applyFill="1" applyAlignment="1">
      <alignment horizontal="left"/>
    </xf>
    <xf numFmtId="0" fontId="1" fillId="33" borderId="28" xfId="0" applyFont="1" applyFill="1" applyBorder="1" applyAlignment="1">
      <alignment horizontal="center"/>
    </xf>
    <xf numFmtId="0" fontId="2" fillId="36" borderId="10" xfId="0" applyFont="1" applyFill="1" applyBorder="1" applyAlignment="1">
      <alignment horizontal="center" vertical="center"/>
    </xf>
    <xf numFmtId="0" fontId="1" fillId="33" borderId="0" xfId="0" applyFont="1" applyFill="1" applyBorder="1" applyAlignment="1">
      <alignment horizontal="center"/>
    </xf>
    <xf numFmtId="0" fontId="1" fillId="33" borderId="28" xfId="0" applyFont="1" applyFill="1" applyBorder="1" applyAlignment="1">
      <alignment horizontal="left"/>
    </xf>
    <xf numFmtId="0" fontId="2" fillId="35"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0" borderId="10" xfId="0" applyFont="1" applyBorder="1" applyAlignment="1">
      <alignment wrapText="1"/>
    </xf>
    <xf numFmtId="0" fontId="1" fillId="0" borderId="10" xfId="0" applyFont="1" applyBorder="1" applyAlignment="1">
      <alignment horizontal="left" vertical="center" wrapText="1"/>
    </xf>
    <xf numFmtId="0" fontId="1" fillId="35" borderId="10" xfId="0" applyFont="1" applyFill="1" applyBorder="1" applyAlignment="1">
      <alignment horizontal="left" vertical="center" wrapText="1"/>
    </xf>
    <xf numFmtId="0" fontId="1" fillId="33" borderId="12" xfId="0" applyFont="1" applyFill="1" applyBorder="1" applyAlignment="1">
      <alignment horizontal="left" vertical="center" wrapText="1"/>
    </xf>
    <xf numFmtId="0" fontId="2" fillId="0" borderId="14" xfId="0" applyFont="1" applyBorder="1" applyAlignment="1">
      <alignment horizontal="left" wrapText="1"/>
    </xf>
    <xf numFmtId="0" fontId="1" fillId="37" borderId="10" xfId="0" applyFont="1" applyFill="1" applyBorder="1" applyAlignment="1">
      <alignment horizontal="left" vertical="center" wrapText="1"/>
    </xf>
    <xf numFmtId="0" fontId="1" fillId="36" borderId="13" xfId="0" applyFont="1" applyFill="1" applyBorder="1" applyAlignment="1">
      <alignment horizontal="left" wrapText="1"/>
    </xf>
    <xf numFmtId="0" fontId="1" fillId="36" borderId="12" xfId="0" applyFont="1" applyFill="1" applyBorder="1" applyAlignment="1">
      <alignment horizontal="left" wrapText="1"/>
    </xf>
    <xf numFmtId="49" fontId="2" fillId="33"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9" fillId="33" borderId="0" xfId="0" applyFont="1" applyFill="1" applyBorder="1" applyAlignment="1">
      <alignment horizontal="center" wrapText="1"/>
    </xf>
    <xf numFmtId="0" fontId="1" fillId="33" borderId="0" xfId="0" applyFont="1" applyFill="1" applyBorder="1" applyAlignment="1">
      <alignment wrapText="1"/>
    </xf>
    <xf numFmtId="0" fontId="16" fillId="33" borderId="0" xfId="0" applyFont="1" applyFill="1" applyBorder="1" applyAlignment="1">
      <alignment horizontal="center" wrapText="1"/>
    </xf>
    <xf numFmtId="0" fontId="2" fillId="35" borderId="12" xfId="0" applyFont="1" applyFill="1" applyBorder="1" applyAlignment="1">
      <alignment horizontal="left" wrapText="1"/>
    </xf>
    <xf numFmtId="0" fontId="2" fillId="35" borderId="10" xfId="0" applyFont="1" applyFill="1" applyBorder="1" applyAlignment="1">
      <alignment horizontal="center" vertical="center" wrapText="1"/>
    </xf>
    <xf numFmtId="0" fontId="2" fillId="35" borderId="10" xfId="0" applyFont="1" applyFill="1" applyBorder="1" applyAlignment="1">
      <alignment horizontal="left" wrapText="1"/>
    </xf>
    <xf numFmtId="0" fontId="2" fillId="36" borderId="12" xfId="0" applyFont="1" applyFill="1" applyBorder="1" applyAlignment="1">
      <alignment vertical="center" wrapText="1"/>
    </xf>
    <xf numFmtId="0" fontId="2" fillId="33" borderId="10" xfId="0" applyFont="1" applyFill="1" applyBorder="1" applyAlignment="1">
      <alignment horizontal="center" vertical="center"/>
    </xf>
    <xf numFmtId="0" fontId="2" fillId="35" borderId="15" xfId="0" applyFont="1" applyFill="1" applyBorder="1" applyAlignment="1">
      <alignment horizontal="left" wrapText="1"/>
    </xf>
    <xf numFmtId="0" fontId="2" fillId="33" borderId="23" xfId="0" applyFont="1" applyFill="1" applyBorder="1" applyAlignment="1">
      <alignment horizontal="left" wrapText="1"/>
    </xf>
    <xf numFmtId="0" fontId="2" fillId="0" borderId="12" xfId="0" applyFont="1" applyBorder="1" applyAlignment="1">
      <alignment wrapText="1"/>
    </xf>
    <xf numFmtId="0" fontId="2" fillId="33" borderId="12" xfId="0" applyFont="1" applyFill="1" applyBorder="1" applyAlignment="1">
      <alignment horizontal="left" wrapText="1"/>
    </xf>
    <xf numFmtId="0" fontId="2" fillId="35" borderId="14" xfId="0" applyFont="1" applyFill="1" applyBorder="1" applyAlignment="1">
      <alignment horizontal="left" wrapText="1"/>
    </xf>
    <xf numFmtId="0" fontId="2" fillId="33" borderId="12" xfId="0" applyFont="1" applyFill="1" applyBorder="1" applyAlignment="1">
      <alignment horizontal="left" vertical="center" wrapText="1"/>
    </xf>
    <xf numFmtId="0" fontId="2" fillId="34" borderId="26"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1" fillId="34" borderId="26" xfId="0" applyFont="1" applyFill="1" applyBorder="1" applyAlignment="1">
      <alignment wrapText="1"/>
    </xf>
    <xf numFmtId="0" fontId="1" fillId="34" borderId="42" xfId="0" applyFont="1" applyFill="1" applyBorder="1" applyAlignment="1">
      <alignment wrapText="1"/>
    </xf>
    <xf numFmtId="0" fontId="1" fillId="34" borderId="27" xfId="0" applyFont="1" applyFill="1" applyBorder="1" applyAlignment="1">
      <alignment wrapText="1"/>
    </xf>
    <xf numFmtId="0" fontId="2" fillId="34" borderId="25" xfId="0" applyFont="1" applyFill="1" applyBorder="1" applyAlignment="1">
      <alignment horizontal="center" vertical="center" wrapText="1"/>
    </xf>
    <xf numFmtId="0" fontId="9" fillId="34" borderId="0" xfId="0" applyFont="1" applyFill="1" applyAlignment="1">
      <alignment horizontal="center" wrapText="1"/>
    </xf>
    <xf numFmtId="0" fontId="1" fillId="34" borderId="0" xfId="0" applyFont="1" applyFill="1" applyAlignment="1">
      <alignment wrapText="1"/>
    </xf>
    <xf numFmtId="0" fontId="16" fillId="34" borderId="0" xfId="0" applyFont="1" applyFill="1" applyAlignment="1">
      <alignment horizontal="center" wrapText="1"/>
    </xf>
    <xf numFmtId="0" fontId="2" fillId="34" borderId="46"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50" xfId="0" applyFont="1" applyFill="1" applyBorder="1" applyAlignment="1">
      <alignment horizontal="center" vertical="center"/>
    </xf>
    <xf numFmtId="0" fontId="2" fillId="0" borderId="10" xfId="0" applyFont="1" applyFill="1" applyBorder="1" applyAlignment="1">
      <alignment vertical="center" wrapText="1"/>
    </xf>
    <xf numFmtId="0" fontId="1" fillId="0" borderId="21" xfId="0" applyFont="1" applyFill="1" applyBorder="1" applyAlignment="1">
      <alignment horizontal="left" vertical="center" wrapText="1"/>
    </xf>
    <xf numFmtId="0" fontId="1" fillId="36" borderId="12" xfId="0" applyFont="1" applyFill="1" applyBorder="1" applyAlignment="1">
      <alignment horizontal="left" vertical="center" wrapText="1"/>
    </xf>
    <xf numFmtId="0" fontId="1" fillId="0" borderId="10" xfId="0" applyFont="1" applyBorder="1" applyAlignment="1">
      <alignment horizontal="center" vertical="center" wrapText="1"/>
    </xf>
    <xf numFmtId="0" fontId="2" fillId="0" borderId="23" xfId="0" applyFont="1" applyFill="1" applyBorder="1" applyAlignment="1">
      <alignment horizontal="left" vertical="center" wrapText="1"/>
    </xf>
    <xf numFmtId="0" fontId="9" fillId="33" borderId="0" xfId="0" applyFont="1" applyFill="1" applyBorder="1" applyAlignment="1">
      <alignment horizontal="center" vertical="center" wrapText="1"/>
    </xf>
    <xf numFmtId="0" fontId="2" fillId="0" borderId="10" xfId="0" applyFont="1" applyBorder="1" applyAlignment="1">
      <alignment horizontal="center" vertical="center"/>
    </xf>
    <xf numFmtId="0" fontId="2" fillId="32"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36" borderId="10"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9" fillId="34" borderId="0" xfId="0" applyFont="1" applyFill="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0" fillId="34" borderId="45" xfId="0" applyFill="1" applyBorder="1" applyAlignment="1">
      <alignment horizontal="center" vertical="center"/>
    </xf>
    <xf numFmtId="0" fontId="1" fillId="0" borderId="43" xfId="0" applyFont="1" applyFill="1" applyBorder="1" applyAlignment="1">
      <alignment horizontal="left" vertical="center" wrapText="1"/>
    </xf>
    <xf numFmtId="0" fontId="0" fillId="0" borderId="43" xfId="0" applyFont="1" applyBorder="1" applyAlignment="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Border="1" applyAlignment="1">
      <alignment vertical="center"/>
    </xf>
    <xf numFmtId="0" fontId="1" fillId="0" borderId="24" xfId="0" applyFont="1" applyBorder="1" applyAlignment="1">
      <alignment horizontal="center" vertical="center" wrapText="1"/>
    </xf>
    <xf numFmtId="0" fontId="1" fillId="0" borderId="25" xfId="0" applyFont="1" applyFill="1" applyBorder="1" applyAlignment="1">
      <alignment horizontal="left" vertical="center" wrapText="1"/>
    </xf>
    <xf numFmtId="0" fontId="0" fillId="0" borderId="25" xfId="0" applyFont="1" applyBorder="1" applyAlignment="1">
      <alignment vertical="center"/>
    </xf>
    <xf numFmtId="0" fontId="7" fillId="32" borderId="26" xfId="0" applyFont="1" applyFill="1" applyBorder="1" applyAlignment="1">
      <alignment horizontal="left" vertical="center"/>
    </xf>
    <xf numFmtId="0" fontId="7" fillId="32" borderId="27" xfId="0" applyFont="1" applyFill="1" applyBorder="1" applyAlignment="1">
      <alignment horizontal="left" vertical="center"/>
    </xf>
    <xf numFmtId="0" fontId="7" fillId="0" borderId="26" xfId="0" applyFont="1" applyBorder="1" applyAlignment="1">
      <alignment horizontal="left" vertical="center" wrapText="1"/>
    </xf>
    <xf numFmtId="0" fontId="0" fillId="0" borderId="27" xfId="0" applyFont="1" applyBorder="1" applyAlignment="1">
      <alignment vertical="center"/>
    </xf>
    <xf numFmtId="0" fontId="7" fillId="0" borderId="27" xfId="0" applyFont="1" applyBorder="1" applyAlignment="1">
      <alignment horizontal="left" vertical="center" wrapText="1"/>
    </xf>
    <xf numFmtId="0" fontId="0" fillId="34" borderId="0" xfId="0" applyFill="1" applyBorder="1" applyAlignment="1">
      <alignment horizontal="center" vertical="center"/>
    </xf>
    <xf numFmtId="0" fontId="1" fillId="34" borderId="0" xfId="0" applyFont="1" applyFill="1" applyAlignment="1">
      <alignment horizontal="left" vertical="center"/>
    </xf>
    <xf numFmtId="0" fontId="0" fillId="0" borderId="0" xfId="0" applyFont="1" applyAlignment="1">
      <alignment horizontal="left" vertical="center"/>
    </xf>
    <xf numFmtId="0" fontId="4" fillId="0" borderId="2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50" xfId="0" applyFont="1" applyBorder="1" applyAlignment="1">
      <alignment horizontal="center" vertical="center" wrapText="1"/>
    </xf>
    <xf numFmtId="0" fontId="7" fillId="32" borderId="26" xfId="0" applyFont="1" applyFill="1" applyBorder="1" applyAlignment="1">
      <alignment horizontal="left" vertical="center" wrapText="1"/>
    </xf>
    <xf numFmtId="0" fontId="7" fillId="32" borderId="27" xfId="0" applyFont="1" applyFill="1" applyBorder="1" applyAlignment="1">
      <alignment horizontal="left" vertical="center" wrapText="1"/>
    </xf>
    <xf numFmtId="0" fontId="1" fillId="0" borderId="0" xfId="0" applyFont="1" applyBorder="1" applyAlignment="1">
      <alignment horizontal="left" vertical="center" wrapText="1"/>
    </xf>
    <xf numFmtId="0" fontId="8" fillId="0" borderId="0" xfId="0" applyFont="1" applyBorder="1" applyAlignment="1">
      <alignment vertical="center" wrapText="1"/>
    </xf>
    <xf numFmtId="0" fontId="16"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Fill="1" applyAlignment="1">
      <alignment horizontal="center" vertical="center" wrapText="1"/>
    </xf>
    <xf numFmtId="0" fontId="1" fillId="0" borderId="0" xfId="0" applyFont="1" applyAlignment="1">
      <alignment horizontal="left" vertical="center"/>
    </xf>
    <xf numFmtId="0" fontId="16" fillId="0" borderId="0" xfId="0" applyFont="1" applyAlignment="1">
      <alignment horizontal="center" vertical="center" wrapText="1"/>
    </xf>
    <xf numFmtId="0" fontId="1" fillId="33" borderId="0" xfId="0" applyFont="1" applyFill="1" applyBorder="1" applyAlignment="1">
      <alignment horizontal="left" vertical="center" wrapText="1"/>
    </xf>
    <xf numFmtId="0" fontId="26" fillId="0" borderId="2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32" borderId="23" xfId="0" applyFont="1" applyFill="1" applyBorder="1" applyAlignment="1">
      <alignment horizontal="center" vertical="center" wrapText="1"/>
    </xf>
    <xf numFmtId="0" fontId="26" fillId="32" borderId="14" xfId="0" applyFont="1" applyFill="1" applyBorder="1" applyAlignment="1">
      <alignment horizontal="center" vertical="center" wrapText="1"/>
    </xf>
    <xf numFmtId="0" fontId="26" fillId="0" borderId="25" xfId="0" applyFont="1" applyBorder="1" applyAlignment="1">
      <alignment horizontal="center" vertical="center" wrapText="1"/>
    </xf>
    <xf numFmtId="0" fontId="26" fillId="32" borderId="25" xfId="0" applyFont="1" applyFill="1" applyBorder="1" applyAlignment="1">
      <alignment horizontal="center" vertical="center" wrapText="1"/>
    </xf>
    <xf numFmtId="0" fontId="0" fillId="34" borderId="0" xfId="0" applyFill="1" applyBorder="1" applyAlignment="1">
      <alignment horizontal="center"/>
    </xf>
    <xf numFmtId="0" fontId="16" fillId="34" borderId="0" xfId="0" applyFont="1" applyFill="1" applyAlignment="1">
      <alignment horizontal="center" vertical="center" wrapText="1"/>
    </xf>
    <xf numFmtId="0" fontId="0" fillId="34" borderId="0" xfId="0" applyFill="1" applyAlignment="1">
      <alignment horizontal="center" vertical="center" wrapText="1"/>
    </xf>
    <xf numFmtId="0" fontId="26" fillId="0" borderId="25" xfId="0" applyFont="1" applyBorder="1" applyAlignment="1">
      <alignment horizontal="center" wrapText="1"/>
    </xf>
    <xf numFmtId="0" fontId="0" fillId="0" borderId="48" xfId="0" applyFill="1" applyBorder="1" applyAlignment="1">
      <alignment horizontal="center" vertical="center"/>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6" fillId="32" borderId="26" xfId="0" applyFont="1" applyFill="1" applyBorder="1" applyAlignment="1">
      <alignment horizontal="left" vertical="top" wrapText="1"/>
    </xf>
    <xf numFmtId="0" fontId="16" fillId="32" borderId="27"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27" xfId="0" applyFont="1" applyFill="1" applyBorder="1" applyAlignment="1">
      <alignment horizontal="left" vertical="top" wrapText="1"/>
    </xf>
    <xf numFmtId="0" fontId="2" fillId="0" borderId="0" xfId="0" applyFont="1" applyFill="1" applyAlignment="1">
      <alignment horizontal="left" vertical="center"/>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6" fillId="0" borderId="46"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 fillId="32" borderId="26" xfId="0" applyFont="1" applyFill="1" applyBorder="1" applyAlignment="1">
      <alignment horizontal="left" vertical="center" wrapText="1"/>
    </xf>
    <xf numFmtId="0" fontId="1" fillId="32" borderId="27" xfId="0" applyFont="1" applyFill="1" applyBorder="1" applyAlignment="1">
      <alignment horizontal="left" vertical="center" wrapText="1"/>
    </xf>
    <xf numFmtId="0" fontId="29" fillId="0" borderId="0" xfId="0" applyFont="1" applyFill="1" applyAlignment="1">
      <alignment horizontal="left" vertical="center"/>
    </xf>
    <xf numFmtId="0" fontId="2" fillId="0" borderId="2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2" fillId="32" borderId="25"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32" borderId="26" xfId="0" applyFont="1" applyFill="1" applyBorder="1" applyAlignment="1">
      <alignment horizontal="left" vertical="center" wrapText="1"/>
    </xf>
    <xf numFmtId="0" fontId="1" fillId="32" borderId="27" xfId="0" applyFont="1" applyFill="1" applyBorder="1" applyAlignment="1">
      <alignment vertical="center" wrapText="1"/>
    </xf>
    <xf numFmtId="0" fontId="1" fillId="0" borderId="26" xfId="0" applyFont="1" applyFill="1" applyBorder="1" applyAlignment="1">
      <alignment vertical="center" wrapText="1"/>
    </xf>
    <xf numFmtId="0" fontId="0" fillId="0" borderId="27" xfId="0" applyFill="1" applyBorder="1" applyAlignment="1">
      <alignment vertical="center" wrapText="1"/>
    </xf>
    <xf numFmtId="0" fontId="8" fillId="0" borderId="0" xfId="0" applyFont="1" applyFill="1" applyAlignment="1">
      <alignment horizontal="left" vertical="center"/>
    </xf>
    <xf numFmtId="0" fontId="19" fillId="0" borderId="0" xfId="0" applyFont="1" applyFill="1" applyAlignment="1">
      <alignment vertical="center"/>
    </xf>
    <xf numFmtId="0" fontId="30" fillId="0" borderId="0" xfId="0" applyFont="1" applyFill="1" applyAlignment="1">
      <alignment horizontal="center" vertical="center" wrapText="1"/>
    </xf>
    <xf numFmtId="0" fontId="16" fillId="0" borderId="26"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16" fillId="32" borderId="26" xfId="0" applyFont="1" applyFill="1" applyBorder="1" applyAlignment="1">
      <alignment horizontal="left" vertical="center" wrapText="1"/>
    </xf>
    <xf numFmtId="0" fontId="16" fillId="32" borderId="27" xfId="0" applyFont="1" applyFill="1" applyBorder="1" applyAlignment="1">
      <alignment horizontal="left" vertical="center" wrapText="1"/>
    </xf>
    <xf numFmtId="0" fontId="8" fillId="0" borderId="0" xfId="0" applyFont="1" applyFill="1" applyAlignment="1">
      <alignment horizontal="right" vertical="center" wrapText="1"/>
    </xf>
    <xf numFmtId="0" fontId="0" fillId="0" borderId="0" xfId="0" applyFill="1" applyAlignment="1">
      <alignment horizontal="right" vertical="center"/>
    </xf>
    <xf numFmtId="0" fontId="2" fillId="32" borderId="17" xfId="0" applyFont="1" applyFill="1" applyBorder="1" applyAlignment="1">
      <alignment horizontal="left" vertical="center" wrapText="1"/>
    </xf>
    <xf numFmtId="0" fontId="2" fillId="32" borderId="20"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2" fillId="32" borderId="12"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Alignment="1">
      <alignment horizontal="left" vertical="center"/>
    </xf>
    <xf numFmtId="0" fontId="9" fillId="0" borderId="0" xfId="0" applyFont="1" applyFill="1" applyAlignment="1">
      <alignment horizontal="center" vertical="center"/>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6" fillId="0" borderId="10" xfId="0" applyFont="1" applyBorder="1" applyAlignment="1">
      <alignment horizontal="center" vertical="center" wrapText="1"/>
    </xf>
    <xf numFmtId="0" fontId="1" fillId="33" borderId="19" xfId="0" applyFont="1" applyFill="1" applyBorder="1" applyAlignment="1">
      <alignment horizontal="left" wrapText="1"/>
    </xf>
    <xf numFmtId="0" fontId="0" fillId="0" borderId="0" xfId="0" applyFont="1" applyBorder="1" applyAlignment="1">
      <alignment horizontal="center"/>
    </xf>
    <xf numFmtId="0" fontId="16" fillId="33" borderId="0" xfId="0" applyFont="1" applyFill="1" applyBorder="1" applyAlignment="1">
      <alignment horizontal="center" vertical="center" wrapText="1"/>
    </xf>
    <xf numFmtId="0" fontId="16" fillId="33" borderId="0" xfId="0" applyFont="1" applyFill="1" applyBorder="1" applyAlignment="1">
      <alignment horizontal="center"/>
    </xf>
    <xf numFmtId="0" fontId="0" fillId="33" borderId="0" xfId="0" applyFont="1" applyFill="1" applyBorder="1" applyAlignment="1">
      <alignment horizontal="center"/>
    </xf>
    <xf numFmtId="0" fontId="20" fillId="32" borderId="27" xfId="0" applyFont="1" applyFill="1" applyBorder="1" applyAlignment="1">
      <alignment horizontal="left" vertical="center" wrapText="1"/>
    </xf>
    <xf numFmtId="0" fontId="19" fillId="0" borderId="0" xfId="0" applyFont="1" applyFill="1" applyAlignment="1">
      <alignment horizontal="center" vertical="center"/>
    </xf>
    <xf numFmtId="0" fontId="16" fillId="0" borderId="25"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2" fillId="0" borderId="0" xfId="60" applyFont="1" applyFill="1" applyAlignment="1">
      <alignment horizontal="center" vertical="center" wrapText="1"/>
      <protection/>
    </xf>
    <xf numFmtId="0" fontId="2" fillId="0" borderId="19" xfId="60" applyFont="1" applyFill="1" applyBorder="1" applyAlignment="1">
      <alignment horizontal="left" vertical="center"/>
      <protection/>
    </xf>
    <xf numFmtId="0" fontId="4" fillId="0" borderId="0" xfId="60" applyFont="1" applyFill="1" applyAlignment="1">
      <alignment horizontal="center" vertical="center"/>
      <protection/>
    </xf>
    <xf numFmtId="0" fontId="1" fillId="0" borderId="0" xfId="0" applyFont="1" applyFill="1" applyAlignment="1">
      <alignment horizontal="justify"/>
    </xf>
    <xf numFmtId="0" fontId="0" fillId="0" borderId="0" xfId="0" applyFont="1" applyFill="1" applyAlignment="1">
      <alignment/>
    </xf>
    <xf numFmtId="0" fontId="0" fillId="0" borderId="0" xfId="0" applyAlignment="1">
      <alignment horizontal="center" vertical="center"/>
    </xf>
    <xf numFmtId="0" fontId="4" fillId="0" borderId="2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50" xfId="0" applyFont="1" applyBorder="1" applyAlignment="1">
      <alignment horizontal="center" vertical="center" wrapText="1"/>
    </xf>
    <xf numFmtId="0" fontId="2" fillId="32" borderId="46" xfId="0" applyFont="1" applyFill="1" applyBorder="1" applyAlignment="1">
      <alignment horizontal="left" wrapText="1"/>
    </xf>
    <xf numFmtId="0" fontId="2" fillId="32" borderId="49" xfId="0" applyFont="1" applyFill="1" applyBorder="1" applyAlignment="1">
      <alignment horizontal="left" wrapText="1"/>
    </xf>
    <xf numFmtId="0" fontId="2" fillId="32" borderId="26" xfId="0" applyFont="1" applyFill="1" applyBorder="1" applyAlignment="1">
      <alignment horizontal="left" wrapText="1"/>
    </xf>
    <xf numFmtId="0" fontId="2" fillId="32" borderId="27" xfId="0" applyFont="1" applyFill="1" applyBorder="1" applyAlignment="1">
      <alignment horizontal="left" wrapText="1"/>
    </xf>
    <xf numFmtId="0" fontId="0" fillId="0" borderId="0" xfId="0" applyFill="1" applyAlignment="1">
      <alignment wrapText="1"/>
    </xf>
    <xf numFmtId="0" fontId="10" fillId="0" borderId="0" xfId="59" applyFont="1" applyFill="1" applyBorder="1" applyAlignment="1" applyProtection="1">
      <alignment horizontal="center" vertical="center" wrapText="1"/>
      <protection/>
    </xf>
    <xf numFmtId="0" fontId="38" fillId="0" borderId="0" xfId="59" applyFont="1" applyFill="1" applyAlignment="1" applyProtection="1">
      <alignment horizontal="justify"/>
      <protection/>
    </xf>
    <xf numFmtId="0" fontId="0" fillId="33" borderId="0" xfId="0" applyFont="1" applyFill="1" applyBorder="1" applyAlignment="1">
      <alignment horizontal="center" vertical="center"/>
    </xf>
    <xf numFmtId="0" fontId="9"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9" fillId="32" borderId="10" xfId="0" applyFont="1" applyFill="1" applyBorder="1" applyAlignment="1">
      <alignment horizontal="left" vertical="center" wrapText="1"/>
    </xf>
    <xf numFmtId="0" fontId="2" fillId="32" borderId="10" xfId="0" applyFont="1" applyFill="1" applyBorder="1" applyAlignment="1">
      <alignment horizontal="center" vertical="center"/>
    </xf>
    <xf numFmtId="0" fontId="1" fillId="0" borderId="19" xfId="0" applyFont="1" applyBorder="1" applyAlignment="1">
      <alignment horizontal="center"/>
    </xf>
    <xf numFmtId="0" fontId="1" fillId="0" borderId="12" xfId="0" applyFont="1" applyBorder="1" applyAlignment="1">
      <alignment horizontal="center"/>
    </xf>
    <xf numFmtId="49" fontId="1" fillId="33" borderId="12" xfId="0" applyNumberFormat="1" applyFont="1" applyFill="1" applyBorder="1" applyAlignment="1">
      <alignment horizontal="left" wrapText="1"/>
    </xf>
    <xf numFmtId="49" fontId="2" fillId="0" borderId="10" xfId="0" applyNumberFormat="1" applyFont="1" applyFill="1" applyBorder="1" applyAlignment="1">
      <alignment horizontal="left" vertical="center" wrapText="1"/>
    </xf>
    <xf numFmtId="0" fontId="2" fillId="32" borderId="23" xfId="0" applyFont="1" applyFill="1" applyBorder="1" applyAlignment="1">
      <alignment horizontal="left"/>
    </xf>
    <xf numFmtId="0" fontId="2" fillId="0" borderId="0" xfId="0" applyFont="1" applyBorder="1" applyAlignment="1">
      <alignment horizontal="center"/>
    </xf>
    <xf numFmtId="0" fontId="2" fillId="33" borderId="0" xfId="0" applyFont="1" applyFill="1" applyBorder="1" applyAlignment="1">
      <alignment horizontal="center"/>
    </xf>
    <xf numFmtId="2" fontId="2" fillId="0" borderId="10" xfId="0" applyNumberFormat="1" applyFont="1" applyBorder="1" applyAlignment="1">
      <alignment horizontal="center" vertical="center" wrapText="1"/>
    </xf>
    <xf numFmtId="0" fontId="2" fillId="0" borderId="10"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16" fillId="0" borderId="33" xfId="0" applyFont="1" applyBorder="1" applyAlignment="1">
      <alignment horizontal="center" vertical="center" wrapText="1"/>
    </xf>
    <xf numFmtId="0" fontId="9" fillId="0" borderId="11" xfId="0" applyFont="1" applyBorder="1" applyAlignment="1">
      <alignment horizontal="center" vertical="top" wrapText="1"/>
    </xf>
    <xf numFmtId="0" fontId="9" fillId="0" borderId="13" xfId="0" applyFont="1" applyBorder="1" applyAlignment="1">
      <alignment horizontal="center" vertical="top" wrapText="1"/>
    </xf>
    <xf numFmtId="0" fontId="9" fillId="0" borderId="12" xfId="0" applyFont="1" applyBorder="1" applyAlignment="1">
      <alignment horizontal="center" vertical="top" wrapText="1"/>
    </xf>
    <xf numFmtId="0" fontId="9" fillId="0" borderId="10" xfId="0" applyFont="1" applyBorder="1" applyAlignment="1">
      <alignment horizontal="center" vertical="center" wrapText="1"/>
    </xf>
    <xf numFmtId="2" fontId="16" fillId="32" borderId="10" xfId="0" applyNumberFormat="1" applyFont="1" applyFill="1" applyBorder="1" applyAlignment="1">
      <alignment horizontal="center" wrapText="1"/>
    </xf>
    <xf numFmtId="2" fontId="16" fillId="0" borderId="10" xfId="0" applyNumberFormat="1" applyFont="1" applyBorder="1" applyAlignment="1">
      <alignment horizontal="center" wrapText="1"/>
    </xf>
    <xf numFmtId="2" fontId="16" fillId="0" borderId="23" xfId="0" applyNumberFormat="1" applyFont="1" applyBorder="1" applyAlignment="1">
      <alignment horizontal="center" wrapText="1"/>
    </xf>
    <xf numFmtId="0" fontId="8" fillId="0" borderId="10" xfId="0" applyFont="1" applyBorder="1" applyAlignment="1">
      <alignment horizontal="center" vertical="center" wrapText="1"/>
    </xf>
    <xf numFmtId="2" fontId="8" fillId="32" borderId="25" xfId="0" applyNumberFormat="1" applyFont="1" applyFill="1" applyBorder="1" applyAlignment="1">
      <alignment horizontal="center"/>
    </xf>
    <xf numFmtId="0" fontId="8" fillId="0" borderId="0" xfId="0" applyFont="1" applyBorder="1" applyAlignment="1">
      <alignment vertical="center"/>
    </xf>
    <xf numFmtId="0" fontId="8" fillId="0" borderId="0" xfId="0" applyFont="1" applyAlignment="1">
      <alignment horizontal="left" vertical="center" wrapText="1"/>
    </xf>
    <xf numFmtId="2" fontId="8" fillId="0" borderId="25" xfId="0" applyNumberFormat="1" applyFont="1" applyBorder="1" applyAlignment="1">
      <alignment horizontal="center"/>
    </xf>
    <xf numFmtId="0" fontId="16" fillId="0" borderId="34" xfId="0" applyFont="1" applyBorder="1" applyAlignment="1">
      <alignment horizontal="center" vertical="center" wrapText="1"/>
    </xf>
    <xf numFmtId="0" fontId="9" fillId="0" borderId="53" xfId="0" applyFont="1" applyBorder="1" applyAlignment="1">
      <alignment horizontal="center" vertical="top" wrapText="1"/>
    </xf>
    <xf numFmtId="0" fontId="9" fillId="0" borderId="35" xfId="0" applyFont="1" applyBorder="1" applyAlignment="1">
      <alignment horizontal="center" vertical="top" wrapText="1"/>
    </xf>
    <xf numFmtId="0" fontId="9" fillId="0" borderId="54" xfId="0" applyFont="1" applyBorder="1" applyAlignment="1">
      <alignment horizontal="center" vertical="top" wrapText="1"/>
    </xf>
    <xf numFmtId="0" fontId="9" fillId="0" borderId="55" xfId="0" applyFont="1" applyBorder="1" applyAlignment="1">
      <alignment horizontal="center" vertical="top" wrapText="1"/>
    </xf>
    <xf numFmtId="0" fontId="9" fillId="0" borderId="56" xfId="0" applyFont="1" applyBorder="1" applyAlignment="1">
      <alignment horizontal="center" vertical="top" wrapText="1"/>
    </xf>
    <xf numFmtId="0" fontId="9" fillId="0" borderId="57" xfId="0" applyFont="1" applyBorder="1" applyAlignment="1">
      <alignment horizontal="center" vertical="top" wrapText="1"/>
    </xf>
    <xf numFmtId="0" fontId="8" fillId="0" borderId="0" xfId="0" applyFont="1" applyAlignment="1">
      <alignment vertical="center"/>
    </xf>
    <xf numFmtId="0" fontId="9" fillId="0" borderId="0" xfId="0" applyFont="1" applyAlignment="1">
      <alignment horizontal="center" vertical="center"/>
    </xf>
    <xf numFmtId="0" fontId="7" fillId="0" borderId="0" xfId="0" applyFont="1" applyAlignment="1">
      <alignment horizontal="left" wrapText="1"/>
    </xf>
    <xf numFmtId="0" fontId="0" fillId="0" borderId="34" xfId="0" applyBorder="1" applyAlignment="1">
      <alignment horizontal="center"/>
    </xf>
    <xf numFmtId="2" fontId="9" fillId="0" borderId="34" xfId="0" applyNumberFormat="1" applyFont="1" applyBorder="1" applyAlignment="1">
      <alignment horizontal="center" wrapText="1"/>
    </xf>
    <xf numFmtId="2" fontId="18" fillId="32" borderId="34" xfId="0" applyNumberFormat="1" applyFont="1" applyFill="1" applyBorder="1" applyAlignment="1">
      <alignment horizontal="center"/>
    </xf>
    <xf numFmtId="0" fontId="8" fillId="0" borderId="34" xfId="0" applyFont="1" applyBorder="1" applyAlignment="1">
      <alignment vertical="center"/>
    </xf>
    <xf numFmtId="0" fontId="8" fillId="0" borderId="0" xfId="0" applyFont="1" applyAlignment="1">
      <alignment horizontal="left" wrapText="1"/>
    </xf>
    <xf numFmtId="2" fontId="16" fillId="0" borderId="25" xfId="0" applyNumberFormat="1" applyFont="1" applyBorder="1" applyAlignment="1">
      <alignment horizontal="center" vertical="center" wrapText="1"/>
    </xf>
    <xf numFmtId="0" fontId="9" fillId="0" borderId="25" xfId="0" applyFont="1" applyBorder="1" applyAlignment="1">
      <alignment horizontal="center" vertical="center" wrapText="1"/>
    </xf>
    <xf numFmtId="2" fontId="16" fillId="32" borderId="25" xfId="0" applyNumberFormat="1" applyFont="1" applyFill="1" applyBorder="1" applyAlignment="1">
      <alignment horizontal="center" vertical="center" wrapText="1"/>
    </xf>
    <xf numFmtId="0" fontId="8" fillId="0" borderId="0" xfId="0" applyFont="1" applyAlignment="1">
      <alignment horizontal="left" wrapText="1"/>
    </xf>
    <xf numFmtId="0" fontId="8" fillId="0" borderId="25" xfId="0" applyFont="1" applyBorder="1" applyAlignment="1">
      <alignment horizontal="center" vertical="center" wrapText="1"/>
    </xf>
    <xf numFmtId="0" fontId="9" fillId="0" borderId="53" xfId="0" applyFont="1" applyBorder="1" applyAlignment="1">
      <alignment wrapText="1"/>
    </xf>
    <xf numFmtId="0" fontId="9" fillId="0" borderId="35" xfId="0" applyFont="1" applyBorder="1" applyAlignment="1">
      <alignment wrapText="1"/>
    </xf>
    <xf numFmtId="0" fontId="9" fillId="0" borderId="54" xfId="0" applyFont="1" applyBorder="1" applyAlignment="1">
      <alignment wrapText="1"/>
    </xf>
    <xf numFmtId="0" fontId="9" fillId="0" borderId="55" xfId="0" applyFont="1" applyBorder="1" applyAlignment="1">
      <alignment wrapText="1"/>
    </xf>
    <xf numFmtId="0" fontId="9" fillId="0" borderId="56" xfId="0" applyFont="1" applyBorder="1" applyAlignment="1">
      <alignment wrapText="1"/>
    </xf>
    <xf numFmtId="0" fontId="9" fillId="0" borderId="57" xfId="0" applyFont="1" applyBorder="1" applyAlignment="1">
      <alignment wrapText="1"/>
    </xf>
    <xf numFmtId="0" fontId="7" fillId="0" borderId="0" xfId="0" applyFont="1" applyAlignment="1">
      <alignment horizontal="left" vertical="top" wrapText="1"/>
    </xf>
    <xf numFmtId="0" fontId="2" fillId="0" borderId="0" xfId="0" applyFont="1" applyBorder="1" applyAlignment="1">
      <alignment horizontal="center" vertical="center"/>
    </xf>
    <xf numFmtId="0" fontId="1" fillId="33" borderId="0" xfId="0" applyFont="1" applyFill="1" applyBorder="1" applyAlignment="1">
      <alignment horizontal="left" vertical="center"/>
    </xf>
    <xf numFmtId="0" fontId="1" fillId="0" borderId="0" xfId="0" applyFont="1" applyFill="1" applyBorder="1" applyAlignment="1">
      <alignment horizontal="justify" vertical="center"/>
    </xf>
    <xf numFmtId="0" fontId="7" fillId="0" borderId="26" xfId="0" applyFont="1" applyFill="1" applyBorder="1" applyAlignment="1">
      <alignment horizontal="left" vertical="center" wrapText="1"/>
    </xf>
    <xf numFmtId="0" fontId="0" fillId="0" borderId="27" xfId="0" applyFont="1" applyFill="1" applyBorder="1" applyAlignment="1">
      <alignment vertical="center"/>
    </xf>
    <xf numFmtId="0" fontId="2" fillId="0" borderId="0" xfId="0" applyFont="1" applyAlignment="1">
      <alignment horizont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4" fillId="0" borderId="25" xfId="0" applyFont="1" applyBorder="1" applyAlignment="1">
      <alignment horizontal="center" vertical="center"/>
    </xf>
    <xf numFmtId="0" fontId="2" fillId="34" borderId="26"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27" xfId="0" applyFont="1" applyFill="1" applyBorder="1" applyAlignment="1">
      <alignment horizontal="left" vertical="center" wrapText="1"/>
    </xf>
    <xf numFmtId="0" fontId="0" fillId="0" borderId="27" xfId="0" applyFill="1" applyBorder="1" applyAlignment="1">
      <alignment horizontal="left" vertical="center" wrapText="1"/>
    </xf>
    <xf numFmtId="0" fontId="0" fillId="0" borderId="26" xfId="0" applyFill="1" applyBorder="1" applyAlignment="1">
      <alignment vertical="center"/>
    </xf>
    <xf numFmtId="0" fontId="0" fillId="0" borderId="27" xfId="0" applyFill="1" applyBorder="1" applyAlignment="1">
      <alignment vertical="center"/>
    </xf>
    <xf numFmtId="0" fontId="0" fillId="0" borderId="0" xfId="0" applyAlignment="1">
      <alignment horizontal="left" vertical="center" wrapText="1"/>
    </xf>
    <xf numFmtId="0" fontId="1" fillId="0" borderId="0" xfId="0" applyFont="1" applyFill="1" applyAlignment="1">
      <alignment horizontal="justify" vertical="center"/>
    </xf>
    <xf numFmtId="0" fontId="0" fillId="0" borderId="0" xfId="0" applyFont="1" applyFill="1" applyAlignment="1">
      <alignment vertical="center"/>
    </xf>
    <xf numFmtId="0" fontId="9" fillId="34" borderId="0" xfId="0" applyFont="1" applyFill="1" applyAlignment="1">
      <alignment horizontal="center" vertical="center"/>
    </xf>
    <xf numFmtId="0" fontId="2" fillId="34" borderId="26"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0" xfId="0" applyFont="1" applyFill="1" applyBorder="1" applyAlignment="1">
      <alignment horizontal="center" vertical="center" wrapText="1"/>
    </xf>
    <xf numFmtId="0" fontId="3" fillId="34" borderId="0" xfId="0" applyFont="1" applyFill="1" applyBorder="1" applyAlignment="1">
      <alignment horizontal="left" wrapText="1"/>
    </xf>
    <xf numFmtId="0" fontId="2" fillId="34" borderId="0" xfId="0" applyFont="1" applyFill="1" applyAlignment="1">
      <alignment horizontal="center" vertical="center" wrapText="1"/>
    </xf>
    <xf numFmtId="0" fontId="4" fillId="34" borderId="0" xfId="0" applyFont="1" applyFill="1" applyAlignment="1">
      <alignment horizontal="center" vertical="center" wrapText="1"/>
    </xf>
    <xf numFmtId="0" fontId="0" fillId="34" borderId="0" xfId="0" applyFill="1" applyAlignment="1">
      <alignment vertical="center" wrapText="1"/>
    </xf>
    <xf numFmtId="0" fontId="0" fillId="0" borderId="0" xfId="0" applyAlignment="1">
      <alignment vertical="center" wrapText="1"/>
    </xf>
    <xf numFmtId="0" fontId="1" fillId="34" borderId="0" xfId="0" applyFont="1" applyFill="1" applyAlignment="1">
      <alignment vertical="center" wrapText="1"/>
    </xf>
    <xf numFmtId="0" fontId="4" fillId="34" borderId="0" xfId="0" applyFont="1" applyFill="1" applyAlignment="1">
      <alignment vertical="center" wrapText="1"/>
    </xf>
    <xf numFmtId="0" fontId="2" fillId="0" borderId="24"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4" borderId="49"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7" xfId="0" applyFont="1" applyBorder="1" applyAlignment="1">
      <alignment horizontal="center" vertical="center" wrapText="1"/>
    </xf>
    <xf numFmtId="0" fontId="1" fillId="0" borderId="4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27" xfId="0" applyFont="1" applyBorder="1" applyAlignment="1">
      <alignment horizontal="left" vertical="center" wrapText="1"/>
    </xf>
    <xf numFmtId="0" fontId="0" fillId="0" borderId="42" xfId="0" applyFont="1" applyFill="1" applyBorder="1" applyAlignment="1">
      <alignment horizontal="left" vertical="center" wrapText="1"/>
    </xf>
    <xf numFmtId="44" fontId="1" fillId="34" borderId="0" xfId="44" applyFont="1" applyFill="1" applyAlignment="1">
      <alignment horizontal="left" wrapText="1"/>
    </xf>
    <xf numFmtId="0" fontId="2" fillId="0" borderId="0" xfId="61" applyFont="1" applyAlignment="1">
      <alignment horizontal="center" vertical="center"/>
      <protection/>
    </xf>
    <xf numFmtId="0" fontId="8" fillId="0" borderId="0" xfId="61" applyFont="1" applyAlignment="1">
      <alignment vertical="center" wrapText="1"/>
      <protection/>
    </xf>
    <xf numFmtId="0" fontId="1" fillId="0" borderId="0" xfId="0" applyFont="1" applyAlignment="1">
      <alignment vertical="center" wrapText="1"/>
    </xf>
    <xf numFmtId="0" fontId="9" fillId="0" borderId="0" xfId="61" applyFont="1" applyAlignment="1">
      <alignment horizontal="center" vertical="center" wrapText="1"/>
      <protection/>
    </xf>
    <xf numFmtId="0" fontId="8" fillId="0" borderId="0" xfId="61" applyFont="1" applyAlignment="1">
      <alignment horizontal="justify" vertical="center"/>
      <protection/>
    </xf>
    <xf numFmtId="0" fontId="8" fillId="0" borderId="0" xfId="61" applyFont="1" applyAlignment="1">
      <alignment vertical="center"/>
      <protection/>
    </xf>
    <xf numFmtId="0" fontId="16" fillId="0" borderId="0" xfId="61" applyFont="1" applyAlignment="1">
      <alignment horizontal="center" vertical="center"/>
      <protection/>
    </xf>
    <xf numFmtId="0" fontId="16" fillId="0" borderId="0" xfId="61" applyFont="1" applyAlignment="1">
      <alignment vertical="center"/>
      <protection/>
    </xf>
    <xf numFmtId="0" fontId="8" fillId="0" borderId="0" xfId="61" applyFont="1" applyAlignment="1">
      <alignment horizontal="center" vertical="center"/>
      <protection/>
    </xf>
    <xf numFmtId="0" fontId="2" fillId="0" borderId="0" xfId="61" applyFont="1" applyAlignment="1">
      <alignment vertical="center"/>
      <protection/>
    </xf>
    <xf numFmtId="0" fontId="9" fillId="0" borderId="46" xfId="61" applyFont="1" applyBorder="1" applyAlignment="1">
      <alignment horizontal="center" vertical="center" wrapText="1"/>
      <protection/>
    </xf>
    <xf numFmtId="0" fontId="9" fillId="0" borderId="49" xfId="61" applyFont="1" applyBorder="1" applyAlignment="1">
      <alignment horizontal="center" vertical="center" wrapText="1"/>
      <protection/>
    </xf>
    <xf numFmtId="0" fontId="9" fillId="0" borderId="47" xfId="61" applyFont="1" applyBorder="1" applyAlignment="1">
      <alignment horizontal="center" vertical="center" wrapText="1"/>
      <protection/>
    </xf>
    <xf numFmtId="0" fontId="9" fillId="0" borderId="50" xfId="61" applyFont="1" applyBorder="1" applyAlignment="1">
      <alignment horizontal="center" vertical="center" wrapText="1"/>
      <protection/>
    </xf>
    <xf numFmtId="0" fontId="9" fillId="0" borderId="48" xfId="61" applyFont="1" applyBorder="1" applyAlignment="1">
      <alignment horizontal="center" vertical="center" wrapText="1"/>
      <protection/>
    </xf>
    <xf numFmtId="0" fontId="9" fillId="0" borderId="28" xfId="61" applyFont="1" applyBorder="1" applyAlignment="1">
      <alignment horizontal="center" vertical="center" wrapText="1"/>
      <protection/>
    </xf>
    <xf numFmtId="0" fontId="9" fillId="0" borderId="24" xfId="61" applyFont="1" applyBorder="1" applyAlignment="1">
      <alignment horizontal="center" vertical="center" wrapText="1"/>
      <protection/>
    </xf>
    <xf numFmtId="0" fontId="9" fillId="0" borderId="43" xfId="61" applyFont="1" applyBorder="1" applyAlignment="1">
      <alignment horizontal="center" vertical="center" wrapText="1"/>
      <protection/>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2" fillId="0" borderId="24" xfId="61" applyFont="1" applyBorder="1" applyAlignment="1">
      <alignment horizontal="center" vertical="center" wrapText="1"/>
      <protection/>
    </xf>
    <xf numFmtId="0" fontId="2" fillId="0" borderId="43" xfId="61" applyFont="1" applyBorder="1" applyAlignment="1">
      <alignment horizontal="center" vertical="center" wrapText="1"/>
      <protection/>
    </xf>
    <xf numFmtId="0" fontId="9" fillId="0" borderId="26" xfId="61" applyFont="1" applyBorder="1" applyAlignment="1">
      <alignment horizontal="center" vertical="center" wrapText="1"/>
      <protection/>
    </xf>
    <xf numFmtId="0" fontId="9" fillId="0" borderId="42" xfId="61" applyFont="1" applyBorder="1" applyAlignment="1">
      <alignment horizontal="center" vertical="center" wrapText="1"/>
      <protection/>
    </xf>
    <xf numFmtId="0" fontId="9" fillId="0" borderId="27" xfId="61" applyFont="1" applyBorder="1" applyAlignment="1">
      <alignment horizontal="center" vertical="center" wrapText="1"/>
      <protection/>
    </xf>
    <xf numFmtId="0" fontId="9" fillId="32" borderId="25" xfId="61" applyFont="1" applyFill="1" applyBorder="1" applyAlignment="1">
      <alignment vertical="center" wrapText="1"/>
      <protection/>
    </xf>
    <xf numFmtId="0" fontId="9" fillId="32" borderId="25" xfId="61" applyFont="1" applyFill="1" applyBorder="1" applyAlignment="1">
      <alignment vertical="center"/>
      <protection/>
    </xf>
    <xf numFmtId="0" fontId="7" fillId="32" borderId="25" xfId="61" applyFont="1" applyFill="1" applyBorder="1" applyAlignment="1">
      <alignment horizontal="left" vertical="center" wrapText="1"/>
      <protection/>
    </xf>
    <xf numFmtId="0" fontId="7" fillId="0" borderId="25" xfId="61" applyFont="1" applyBorder="1" applyAlignment="1">
      <alignment horizontal="left" vertical="center" wrapText="1"/>
      <protection/>
    </xf>
    <xf numFmtId="0" fontId="7" fillId="0" borderId="25" xfId="61" applyFont="1" applyBorder="1" applyAlignment="1">
      <alignment vertical="center" wrapText="1"/>
      <protection/>
    </xf>
    <xf numFmtId="0" fontId="7" fillId="32" borderId="25" xfId="61" applyFont="1" applyFill="1" applyBorder="1" applyAlignment="1">
      <alignment vertical="center" wrapText="1"/>
      <protection/>
    </xf>
    <xf numFmtId="0" fontId="7" fillId="0" borderId="25" xfId="61" applyFont="1" applyBorder="1" applyAlignment="1">
      <alignment vertical="center"/>
      <protection/>
    </xf>
    <xf numFmtId="0" fontId="7" fillId="0" borderId="26" xfId="61" applyFont="1" applyBorder="1" applyAlignment="1">
      <alignment horizontal="left" vertical="center"/>
      <protection/>
    </xf>
    <xf numFmtId="0" fontId="7" fillId="0" borderId="42" xfId="61" applyFont="1" applyBorder="1" applyAlignment="1">
      <alignment vertical="center"/>
      <protection/>
    </xf>
    <xf numFmtId="0" fontId="7" fillId="0" borderId="27" xfId="61" applyFont="1" applyBorder="1" applyAlignment="1">
      <alignment vertical="center"/>
      <protection/>
    </xf>
    <xf numFmtId="0" fontId="9" fillId="32" borderId="26" xfId="61" applyFont="1" applyFill="1" applyBorder="1" applyAlignment="1">
      <alignment horizontal="left" vertical="center"/>
      <protection/>
    </xf>
    <xf numFmtId="0" fontId="9" fillId="32" borderId="42" xfId="61" applyFont="1" applyFill="1" applyBorder="1" applyAlignment="1">
      <alignment vertical="center"/>
      <protection/>
    </xf>
    <xf numFmtId="0" fontId="9" fillId="32" borderId="27" xfId="61" applyFont="1" applyFill="1" applyBorder="1" applyAlignment="1">
      <alignment vertical="center"/>
      <protection/>
    </xf>
    <xf numFmtId="0" fontId="9" fillId="32" borderId="26" xfId="61" applyFont="1" applyFill="1" applyBorder="1" applyAlignment="1">
      <alignment vertical="center"/>
      <protection/>
    </xf>
    <xf numFmtId="0" fontId="9" fillId="0" borderId="26" xfId="61" applyFont="1" applyBorder="1" applyAlignment="1">
      <alignment horizontal="left" vertical="center"/>
      <protection/>
    </xf>
    <xf numFmtId="0" fontId="9" fillId="0" borderId="42" xfId="61" applyFont="1" applyBorder="1" applyAlignment="1">
      <alignment vertical="center"/>
      <protection/>
    </xf>
    <xf numFmtId="0" fontId="9" fillId="0" borderId="27" xfId="61" applyFont="1" applyBorder="1" applyAlignment="1">
      <alignment vertical="center"/>
      <protection/>
    </xf>
    <xf numFmtId="0" fontId="9" fillId="0" borderId="26" xfId="61" applyFont="1" applyBorder="1" applyAlignment="1">
      <alignment horizontal="left" vertical="center" wrapText="1"/>
      <protection/>
    </xf>
    <xf numFmtId="0" fontId="9" fillId="0" borderId="42" xfId="61" applyFont="1" applyBorder="1" applyAlignment="1">
      <alignment vertical="center" wrapText="1"/>
      <protection/>
    </xf>
    <xf numFmtId="0" fontId="9" fillId="0" borderId="27" xfId="61" applyFont="1" applyBorder="1" applyAlignment="1">
      <alignment vertical="center" wrapText="1"/>
      <protection/>
    </xf>
    <xf numFmtId="0" fontId="9" fillId="32" borderId="26" xfId="61" applyFont="1" applyFill="1" applyBorder="1" applyAlignment="1">
      <alignment vertical="center" wrapText="1"/>
      <protection/>
    </xf>
    <xf numFmtId="0" fontId="9" fillId="32" borderId="42" xfId="61" applyFont="1" applyFill="1" applyBorder="1" applyAlignment="1">
      <alignment vertical="center" wrapText="1"/>
      <protection/>
    </xf>
    <xf numFmtId="0" fontId="9" fillId="32" borderId="27" xfId="61" applyFont="1" applyFill="1" applyBorder="1" applyAlignment="1">
      <alignment vertical="center" wrapText="1"/>
      <protection/>
    </xf>
    <xf numFmtId="0" fontId="9" fillId="0" borderId="26" xfId="61" applyFont="1" applyBorder="1" applyAlignment="1">
      <alignment vertical="center"/>
      <protection/>
    </xf>
    <xf numFmtId="0" fontId="1" fillId="0" borderId="0" xfId="61" applyFont="1" applyAlignment="1">
      <alignment horizontal="center" vertical="center" wrapText="1"/>
      <protection/>
    </xf>
    <xf numFmtId="0" fontId="7" fillId="0" borderId="0" xfId="61" applyFont="1" applyBorder="1" applyAlignment="1">
      <alignment horizontal="left" vertical="center" wrapText="1"/>
      <protection/>
    </xf>
    <xf numFmtId="0" fontId="1" fillId="0" borderId="0" xfId="61" applyFont="1" applyAlignment="1">
      <alignment horizontal="left"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6 7" xfId="58"/>
    <cellStyle name="Normal 3 3" xfId="59"/>
    <cellStyle name="Normal_17 VSAFAS_lyginamasis_4-19_priedai_2009-09-10" xfId="60"/>
    <cellStyle name="Normal_3_VSAFAS_priedai" xfId="61"/>
    <cellStyle name="Normal_VSAKIS-uzsakymas nr.14-3 priedas_Koreguoti konfiguravimo priedai ir parametrai"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21"/>
  <sheetViews>
    <sheetView tabSelected="1" zoomScalePageLayoutView="0" workbookViewId="0" topLeftCell="A1">
      <selection activeCell="A1" sqref="A1"/>
    </sheetView>
  </sheetViews>
  <sheetFormatPr defaultColWidth="9.140625" defaultRowHeight="12.75"/>
  <cols>
    <col min="1" max="1" width="6.00390625" style="4" customWidth="1"/>
    <col min="2" max="2" width="3.140625" style="5" customWidth="1"/>
    <col min="3" max="3" width="2.7109375" style="5" customWidth="1"/>
    <col min="4" max="4" width="53.57421875" style="5" customWidth="1"/>
    <col min="5" max="5" width="7.7109375" style="2" customWidth="1"/>
    <col min="6" max="7" width="13.00390625" style="4" customWidth="1"/>
    <col min="8" max="16384" width="9.140625" style="4" customWidth="1"/>
  </cols>
  <sheetData>
    <row r="1" spans="1:7" ht="12.75">
      <c r="A1" s="1"/>
      <c r="B1" s="2"/>
      <c r="C1" s="2"/>
      <c r="D1" s="2"/>
      <c r="E1" s="3"/>
      <c r="F1" s="1"/>
      <c r="G1" s="1"/>
    </row>
    <row r="2" spans="5:7" ht="12.75" customHeight="1">
      <c r="E2" s="862" t="s">
        <v>749</v>
      </c>
      <c r="F2" s="862"/>
      <c r="G2" s="862"/>
    </row>
    <row r="3" spans="5:7" ht="12.75" customHeight="1">
      <c r="E3" s="863" t="s">
        <v>750</v>
      </c>
      <c r="F3" s="863"/>
      <c r="G3" s="863"/>
    </row>
    <row r="5" spans="1:7" ht="12.75" customHeight="1">
      <c r="A5" s="857" t="s">
        <v>753</v>
      </c>
      <c r="B5" s="857"/>
      <c r="C5" s="857"/>
      <c r="D5" s="857"/>
      <c r="E5" s="857"/>
      <c r="F5" s="857"/>
      <c r="G5" s="857"/>
    </row>
    <row r="6" spans="1:7" ht="12.75">
      <c r="A6" s="857"/>
      <c r="B6" s="857"/>
      <c r="C6" s="857"/>
      <c r="D6" s="857"/>
      <c r="E6" s="857"/>
      <c r="F6" s="857"/>
      <c r="G6" s="857"/>
    </row>
    <row r="7" spans="1:7" ht="12.75" customHeight="1">
      <c r="A7" s="848" t="s">
        <v>1003</v>
      </c>
      <c r="B7" s="848"/>
      <c r="C7" s="848"/>
      <c r="D7" s="848"/>
      <c r="E7" s="848"/>
      <c r="F7" s="848"/>
      <c r="G7" s="848"/>
    </row>
    <row r="8" spans="1:7" ht="12.75" customHeight="1">
      <c r="A8" s="848" t="s">
        <v>754</v>
      </c>
      <c r="B8" s="848"/>
      <c r="C8" s="848"/>
      <c r="D8" s="848"/>
      <c r="E8" s="848"/>
      <c r="F8" s="848"/>
      <c r="G8" s="848"/>
    </row>
    <row r="9" spans="1:7" ht="12.75" customHeight="1">
      <c r="A9" s="848" t="s">
        <v>1004</v>
      </c>
      <c r="B9" s="848"/>
      <c r="C9" s="848"/>
      <c r="D9" s="848"/>
      <c r="E9" s="848"/>
      <c r="F9" s="848"/>
      <c r="G9" s="848"/>
    </row>
    <row r="10" spans="1:7" ht="12.75" customHeight="1">
      <c r="A10" s="855" t="s">
        <v>0</v>
      </c>
      <c r="B10" s="855"/>
      <c r="C10" s="855"/>
      <c r="D10" s="855"/>
      <c r="E10" s="855"/>
      <c r="F10" s="855"/>
      <c r="G10" s="855"/>
    </row>
    <row r="11" spans="1:7" ht="12.75">
      <c r="A11" s="855"/>
      <c r="B11" s="855"/>
      <c r="C11" s="855"/>
      <c r="D11" s="855"/>
      <c r="E11" s="855"/>
      <c r="F11" s="855"/>
      <c r="G11" s="855"/>
    </row>
    <row r="12" spans="1:5" ht="12.75" customHeight="1">
      <c r="A12" s="856"/>
      <c r="B12" s="856"/>
      <c r="C12" s="856"/>
      <c r="D12" s="856"/>
      <c r="E12" s="856"/>
    </row>
    <row r="13" spans="1:7" ht="12.75" customHeight="1">
      <c r="A13" s="857" t="s">
        <v>1</v>
      </c>
      <c r="B13" s="857"/>
      <c r="C13" s="857"/>
      <c r="D13" s="857"/>
      <c r="E13" s="857"/>
      <c r="F13" s="857"/>
      <c r="G13" s="857"/>
    </row>
    <row r="14" spans="1:7" ht="12.75" customHeight="1">
      <c r="A14" s="857" t="s">
        <v>1005</v>
      </c>
      <c r="B14" s="857"/>
      <c r="C14" s="857"/>
      <c r="D14" s="857"/>
      <c r="E14" s="857"/>
      <c r="F14" s="857"/>
      <c r="G14" s="857"/>
    </row>
    <row r="15" spans="1:7" ht="12.75">
      <c r="A15" s="6"/>
      <c r="B15" s="7"/>
      <c r="C15" s="7"/>
      <c r="D15" s="7"/>
      <c r="E15" s="7"/>
      <c r="F15" s="8"/>
      <c r="G15" s="8"/>
    </row>
    <row r="16" spans="1:7" ht="12.75" customHeight="1">
      <c r="A16" s="848" t="s">
        <v>1014</v>
      </c>
      <c r="B16" s="848"/>
      <c r="C16" s="848"/>
      <c r="D16" s="848"/>
      <c r="E16" s="848"/>
      <c r="F16" s="848"/>
      <c r="G16" s="848"/>
    </row>
    <row r="17" spans="1:7" ht="12.75" customHeight="1">
      <c r="A17" s="848" t="s">
        <v>2</v>
      </c>
      <c r="B17" s="848"/>
      <c r="C17" s="848"/>
      <c r="D17" s="848"/>
      <c r="E17" s="848"/>
      <c r="F17" s="848"/>
      <c r="G17" s="848"/>
    </row>
    <row r="18" spans="1:7" ht="12.75" customHeight="1">
      <c r="A18" s="6"/>
      <c r="B18" s="9"/>
      <c r="C18" s="9"/>
      <c r="D18" s="849" t="s">
        <v>3</v>
      </c>
      <c r="E18" s="849"/>
      <c r="F18" s="849"/>
      <c r="G18" s="849"/>
    </row>
    <row r="19" spans="1:7" ht="67.5" customHeight="1">
      <c r="A19" s="10" t="s">
        <v>4</v>
      </c>
      <c r="B19" s="850" t="s">
        <v>5</v>
      </c>
      <c r="C19" s="850"/>
      <c r="D19" s="850"/>
      <c r="E19" s="12" t="s">
        <v>6</v>
      </c>
      <c r="F19" s="11" t="s">
        <v>7</v>
      </c>
      <c r="G19" s="11" t="s">
        <v>8</v>
      </c>
    </row>
    <row r="20" spans="1:7" s="5" customFormat="1" ht="12.75" customHeight="1">
      <c r="A20" s="332" t="s">
        <v>9</v>
      </c>
      <c r="B20" s="333" t="s">
        <v>10</v>
      </c>
      <c r="C20" s="334"/>
      <c r="D20" s="335"/>
      <c r="E20" s="336"/>
      <c r="F20" s="500">
        <f>F21+F27+F38+F39</f>
        <v>3319140.1700000004</v>
      </c>
      <c r="G20" s="500">
        <f>G21+G27+G38+G39</f>
        <v>3411286.12</v>
      </c>
    </row>
    <row r="21" spans="1:7" s="5" customFormat="1" ht="12.75" customHeight="1">
      <c r="A21" s="337" t="s">
        <v>11</v>
      </c>
      <c r="B21" s="338" t="s">
        <v>12</v>
      </c>
      <c r="C21" s="339"/>
      <c r="D21" s="340"/>
      <c r="E21" s="336" t="s">
        <v>995</v>
      </c>
      <c r="F21" s="501">
        <f>F22+F23+F24+F25+F26</f>
        <v>0</v>
      </c>
      <c r="G21" s="501">
        <f>G22+G23+G24+G25+G26</f>
        <v>0</v>
      </c>
    </row>
    <row r="22" spans="1:7" s="5" customFormat="1" ht="12.75" customHeight="1">
      <c r="A22" s="18" t="s">
        <v>13</v>
      </c>
      <c r="B22" s="19"/>
      <c r="C22" s="20" t="s">
        <v>14</v>
      </c>
      <c r="D22" s="21"/>
      <c r="E22" s="22"/>
      <c r="F22" s="502"/>
      <c r="G22" s="502"/>
    </row>
    <row r="23" spans="1:7" s="5" customFormat="1" ht="12.75" customHeight="1">
      <c r="A23" s="18" t="s">
        <v>15</v>
      </c>
      <c r="B23" s="19"/>
      <c r="C23" s="20" t="s">
        <v>16</v>
      </c>
      <c r="D23" s="23"/>
      <c r="E23" s="24"/>
      <c r="F23" s="502"/>
      <c r="G23" s="502"/>
    </row>
    <row r="24" spans="1:7" s="5" customFormat="1" ht="12.75" customHeight="1">
      <c r="A24" s="18" t="s">
        <v>17</v>
      </c>
      <c r="B24" s="19"/>
      <c r="C24" s="20" t="s">
        <v>18</v>
      </c>
      <c r="D24" s="23"/>
      <c r="E24" s="24"/>
      <c r="F24" s="502"/>
      <c r="G24" s="502"/>
    </row>
    <row r="25" spans="1:7" s="5" customFormat="1" ht="12.75" customHeight="1">
      <c r="A25" s="18" t="s">
        <v>19</v>
      </c>
      <c r="B25" s="19"/>
      <c r="C25" s="20" t="s">
        <v>20</v>
      </c>
      <c r="D25" s="23"/>
      <c r="E25" s="25"/>
      <c r="F25" s="502"/>
      <c r="G25" s="502"/>
    </row>
    <row r="26" spans="1:7" s="5" customFormat="1" ht="12.75" customHeight="1">
      <c r="A26" s="26" t="s">
        <v>21</v>
      </c>
      <c r="B26" s="19"/>
      <c r="C26" s="27" t="s">
        <v>22</v>
      </c>
      <c r="D26" s="21"/>
      <c r="E26" s="25"/>
      <c r="F26" s="502"/>
      <c r="G26" s="502"/>
    </row>
    <row r="27" spans="1:7" s="5" customFormat="1" ht="12.75" customHeight="1">
      <c r="A27" s="341" t="s">
        <v>23</v>
      </c>
      <c r="B27" s="342" t="s">
        <v>24</v>
      </c>
      <c r="C27" s="343"/>
      <c r="D27" s="344"/>
      <c r="E27" s="345" t="s">
        <v>996</v>
      </c>
      <c r="F27" s="501">
        <f>F28+F29+F30+F31+F32+F33+F34+F35+F36+F37</f>
        <v>3319140.1700000004</v>
      </c>
      <c r="G27" s="501">
        <f>G28+G29+G30+G31+G32+G33+G34+G35+G36+G37</f>
        <v>3411286.12</v>
      </c>
    </row>
    <row r="28" spans="1:7" s="5" customFormat="1" ht="12.75" customHeight="1">
      <c r="A28" s="18" t="s">
        <v>25</v>
      </c>
      <c r="B28" s="19"/>
      <c r="C28" s="20" t="s">
        <v>26</v>
      </c>
      <c r="D28" s="23"/>
      <c r="E28" s="24"/>
      <c r="F28" s="502"/>
      <c r="G28" s="502"/>
    </row>
    <row r="29" spans="1:7" s="5" customFormat="1" ht="12.75" customHeight="1">
      <c r="A29" s="18" t="s">
        <v>27</v>
      </c>
      <c r="B29" s="19"/>
      <c r="C29" s="20" t="s">
        <v>28</v>
      </c>
      <c r="D29" s="23"/>
      <c r="E29" s="24"/>
      <c r="F29" s="502">
        <v>3146510.97</v>
      </c>
      <c r="G29" s="502">
        <v>3210507.81</v>
      </c>
    </row>
    <row r="30" spans="1:7" s="5" customFormat="1" ht="12.75" customHeight="1">
      <c r="A30" s="18" t="s">
        <v>29</v>
      </c>
      <c r="B30" s="19"/>
      <c r="C30" s="20" t="s">
        <v>30</v>
      </c>
      <c r="D30" s="23"/>
      <c r="E30" s="24"/>
      <c r="F30" s="502">
        <v>330.66</v>
      </c>
      <c r="G30" s="502">
        <v>353.22</v>
      </c>
    </row>
    <row r="31" spans="1:7" s="5" customFormat="1" ht="12.75" customHeight="1">
      <c r="A31" s="18" t="s">
        <v>31</v>
      </c>
      <c r="B31" s="19"/>
      <c r="C31" s="20" t="s">
        <v>32</v>
      </c>
      <c r="D31" s="23"/>
      <c r="E31" s="24"/>
      <c r="F31" s="502"/>
      <c r="G31" s="502"/>
    </row>
    <row r="32" spans="1:7" s="5" customFormat="1" ht="12.75" customHeight="1">
      <c r="A32" s="18" t="s">
        <v>33</v>
      </c>
      <c r="B32" s="19"/>
      <c r="C32" s="20" t="s">
        <v>34</v>
      </c>
      <c r="D32" s="23"/>
      <c r="E32" s="24"/>
      <c r="F32" s="502">
        <v>30177.41</v>
      </c>
      <c r="G32" s="502">
        <v>38521.38</v>
      </c>
    </row>
    <row r="33" spans="1:7" s="5" customFormat="1" ht="12.75" customHeight="1">
      <c r="A33" s="18" t="s">
        <v>35</v>
      </c>
      <c r="B33" s="19"/>
      <c r="C33" s="20" t="s">
        <v>36</v>
      </c>
      <c r="D33" s="23"/>
      <c r="E33" s="24"/>
      <c r="F33" s="502"/>
      <c r="G33" s="502"/>
    </row>
    <row r="34" spans="1:7" s="5" customFormat="1" ht="12.75" customHeight="1">
      <c r="A34" s="18" t="s">
        <v>37</v>
      </c>
      <c r="B34" s="19"/>
      <c r="C34" s="20" t="s">
        <v>38</v>
      </c>
      <c r="D34" s="23"/>
      <c r="E34" s="24"/>
      <c r="F34" s="502"/>
      <c r="G34" s="502"/>
    </row>
    <row r="35" spans="1:7" s="5" customFormat="1" ht="12.75" customHeight="1">
      <c r="A35" s="18" t="s">
        <v>39</v>
      </c>
      <c r="B35" s="19"/>
      <c r="C35" s="20" t="s">
        <v>40</v>
      </c>
      <c r="D35" s="23"/>
      <c r="E35" s="24"/>
      <c r="F35" s="502">
        <v>142121.13</v>
      </c>
      <c r="G35" s="502">
        <v>161903.71</v>
      </c>
    </row>
    <row r="36" spans="1:7" s="5" customFormat="1" ht="12.75" customHeight="1">
      <c r="A36" s="18" t="s">
        <v>41</v>
      </c>
      <c r="B36" s="32"/>
      <c r="C36" s="33" t="s">
        <v>42</v>
      </c>
      <c r="D36" s="34"/>
      <c r="E36" s="24"/>
      <c r="F36" s="502"/>
      <c r="G36" s="502"/>
    </row>
    <row r="37" spans="1:7" s="5" customFormat="1" ht="12.75" customHeight="1">
      <c r="A37" s="18" t="s">
        <v>43</v>
      </c>
      <c r="B37" s="19"/>
      <c r="C37" s="20" t="s">
        <v>44</v>
      </c>
      <c r="D37" s="23"/>
      <c r="E37" s="25"/>
      <c r="F37" s="502"/>
      <c r="G37" s="502"/>
    </row>
    <row r="38" spans="1:7" s="5" customFormat="1" ht="12.75" customHeight="1">
      <c r="A38" s="17" t="s">
        <v>45</v>
      </c>
      <c r="B38" s="35" t="s">
        <v>46</v>
      </c>
      <c r="C38" s="35"/>
      <c r="D38" s="25"/>
      <c r="E38" s="25"/>
      <c r="F38" s="502"/>
      <c r="G38" s="502"/>
    </row>
    <row r="39" spans="1:7" s="5" customFormat="1" ht="12.75" customHeight="1">
      <c r="A39" s="17" t="s">
        <v>47</v>
      </c>
      <c r="B39" s="599" t="s">
        <v>903</v>
      </c>
      <c r="C39" s="35"/>
      <c r="D39" s="25"/>
      <c r="E39" s="24"/>
      <c r="F39" s="502"/>
      <c r="G39" s="502"/>
    </row>
    <row r="40" spans="1:7" s="5" customFormat="1" ht="12.75" customHeight="1">
      <c r="A40" s="11" t="s">
        <v>48</v>
      </c>
      <c r="B40" s="13" t="s">
        <v>49</v>
      </c>
      <c r="C40" s="14"/>
      <c r="D40" s="15"/>
      <c r="E40" s="24"/>
      <c r="F40" s="503"/>
      <c r="G40" s="503"/>
    </row>
    <row r="41" spans="1:7" s="5" customFormat="1" ht="12.75" customHeight="1">
      <c r="A41" s="346" t="s">
        <v>50</v>
      </c>
      <c r="B41" s="347" t="s">
        <v>51</v>
      </c>
      <c r="C41" s="348"/>
      <c r="D41" s="349"/>
      <c r="E41" s="345"/>
      <c r="F41" s="500">
        <f>F42+F48++F49+F56+F57</f>
        <v>220129.6</v>
      </c>
      <c r="G41" s="500">
        <f>G42+G48++G49+G56+G57</f>
        <v>227145.99</v>
      </c>
    </row>
    <row r="42" spans="1:7" s="5" customFormat="1" ht="12.75" customHeight="1">
      <c r="A42" s="350" t="s">
        <v>11</v>
      </c>
      <c r="B42" s="351" t="s">
        <v>52</v>
      </c>
      <c r="C42" s="352"/>
      <c r="D42" s="353"/>
      <c r="E42" s="345" t="s">
        <v>997</v>
      </c>
      <c r="F42" s="501">
        <f>F43+F44+F45+F46+F47</f>
        <v>12030.52</v>
      </c>
      <c r="G42" s="501">
        <f>G43+G44+G45+G46+G47</f>
        <v>8809.15</v>
      </c>
    </row>
    <row r="43" spans="1:7" s="5" customFormat="1" ht="12.75" customHeight="1">
      <c r="A43" s="39" t="s">
        <v>13</v>
      </c>
      <c r="B43" s="32"/>
      <c r="C43" s="33" t="s">
        <v>53</v>
      </c>
      <c r="D43" s="34"/>
      <c r="E43" s="24"/>
      <c r="F43" s="502"/>
      <c r="G43" s="502"/>
    </row>
    <row r="44" spans="1:7" s="5" customFormat="1" ht="12.75" customHeight="1">
      <c r="A44" s="39" t="s">
        <v>15</v>
      </c>
      <c r="B44" s="32"/>
      <c r="C44" s="33" t="s">
        <v>54</v>
      </c>
      <c r="D44" s="34"/>
      <c r="E44" s="24"/>
      <c r="F44" s="502">
        <v>12030.52</v>
      </c>
      <c r="G44" s="502">
        <v>8809.15</v>
      </c>
    </row>
    <row r="45" spans="1:7" s="5" customFormat="1" ht="12.75">
      <c r="A45" s="39" t="s">
        <v>17</v>
      </c>
      <c r="B45" s="32"/>
      <c r="C45" s="33" t="s">
        <v>55</v>
      </c>
      <c r="D45" s="34"/>
      <c r="E45" s="24"/>
      <c r="F45" s="502"/>
      <c r="G45" s="502"/>
    </row>
    <row r="46" spans="1:7" s="5" customFormat="1" ht="12.75">
      <c r="A46" s="39" t="s">
        <v>19</v>
      </c>
      <c r="B46" s="32"/>
      <c r="C46" s="33" t="s">
        <v>56</v>
      </c>
      <c r="D46" s="34"/>
      <c r="E46" s="24"/>
      <c r="F46" s="502"/>
      <c r="G46" s="502"/>
    </row>
    <row r="47" spans="1:7" s="5" customFormat="1" ht="12.75" customHeight="1">
      <c r="A47" s="39" t="s">
        <v>21</v>
      </c>
      <c r="B47" s="36"/>
      <c r="C47" s="861" t="s">
        <v>57</v>
      </c>
      <c r="D47" s="861"/>
      <c r="E47" s="24"/>
      <c r="F47" s="502"/>
      <c r="G47" s="502"/>
    </row>
    <row r="48" spans="1:7" s="5" customFormat="1" ht="12.75" customHeight="1">
      <c r="A48" s="37" t="s">
        <v>23</v>
      </c>
      <c r="B48" s="41" t="s">
        <v>58</v>
      </c>
      <c r="C48" s="42"/>
      <c r="D48" s="43"/>
      <c r="E48" s="25" t="s">
        <v>998</v>
      </c>
      <c r="F48" s="502">
        <v>294.25</v>
      </c>
      <c r="G48" s="502">
        <v>144.5</v>
      </c>
    </row>
    <row r="49" spans="1:7" s="5" customFormat="1" ht="12.75" customHeight="1">
      <c r="A49" s="350" t="s">
        <v>45</v>
      </c>
      <c r="B49" s="351" t="s">
        <v>59</v>
      </c>
      <c r="C49" s="352"/>
      <c r="D49" s="353"/>
      <c r="E49" s="345" t="s">
        <v>1009</v>
      </c>
      <c r="F49" s="501">
        <f>F50+F51+F52+F53+F54+F55</f>
        <v>193354.92</v>
      </c>
      <c r="G49" s="501">
        <f>G50+G51+G52+G53+G54+G55</f>
        <v>203878.37</v>
      </c>
    </row>
    <row r="50" spans="1:7" s="5" customFormat="1" ht="12.75" customHeight="1">
      <c r="A50" s="39" t="s">
        <v>60</v>
      </c>
      <c r="B50" s="38"/>
      <c r="C50" s="44" t="s">
        <v>61</v>
      </c>
      <c r="D50" s="45"/>
      <c r="E50" s="25"/>
      <c r="F50" s="502"/>
      <c r="G50" s="502"/>
    </row>
    <row r="51" spans="1:7" s="5" customFormat="1" ht="12.75" customHeight="1">
      <c r="A51" s="46" t="s">
        <v>62</v>
      </c>
      <c r="B51" s="32"/>
      <c r="C51" s="33" t="s">
        <v>63</v>
      </c>
      <c r="D51" s="47"/>
      <c r="E51" s="48"/>
      <c r="F51" s="504"/>
      <c r="G51" s="504"/>
    </row>
    <row r="52" spans="1:7" s="5" customFormat="1" ht="12.75" customHeight="1">
      <c r="A52" s="39" t="s">
        <v>64</v>
      </c>
      <c r="B52" s="32"/>
      <c r="C52" s="33" t="s">
        <v>65</v>
      </c>
      <c r="D52" s="34"/>
      <c r="E52" s="25"/>
      <c r="F52" s="502"/>
      <c r="G52" s="502"/>
    </row>
    <row r="53" spans="1:7" s="5" customFormat="1" ht="12.75" customHeight="1">
      <c r="A53" s="39" t="s">
        <v>66</v>
      </c>
      <c r="B53" s="32"/>
      <c r="C53" s="861" t="s">
        <v>67</v>
      </c>
      <c r="D53" s="861"/>
      <c r="E53" s="25"/>
      <c r="F53" s="502"/>
      <c r="G53" s="502"/>
    </row>
    <row r="54" spans="1:7" s="5" customFormat="1" ht="12.75" customHeight="1">
      <c r="A54" s="39" t="s">
        <v>68</v>
      </c>
      <c r="B54" s="32"/>
      <c r="C54" s="33" t="s">
        <v>69</v>
      </c>
      <c r="D54" s="34"/>
      <c r="E54" s="25"/>
      <c r="F54" s="502">
        <v>193354.92</v>
      </c>
      <c r="G54" s="502">
        <v>203820.07</v>
      </c>
    </row>
    <row r="55" spans="1:7" s="5" customFormat="1" ht="12.75" customHeight="1">
      <c r="A55" s="39" t="s">
        <v>70</v>
      </c>
      <c r="B55" s="32"/>
      <c r="C55" s="33" t="s">
        <v>71</v>
      </c>
      <c r="D55" s="34"/>
      <c r="E55" s="25"/>
      <c r="F55" s="502"/>
      <c r="G55" s="502">
        <v>58.3</v>
      </c>
    </row>
    <row r="56" spans="1:7" s="5" customFormat="1" ht="12.75" customHeight="1">
      <c r="A56" s="37" t="s">
        <v>47</v>
      </c>
      <c r="B56" s="49" t="s">
        <v>72</v>
      </c>
      <c r="C56" s="49"/>
      <c r="D56" s="50"/>
      <c r="E56" s="25"/>
      <c r="F56" s="502"/>
      <c r="G56" s="502"/>
    </row>
    <row r="57" spans="1:7" s="5" customFormat="1" ht="12.75" customHeight="1">
      <c r="A57" s="37" t="s">
        <v>73</v>
      </c>
      <c r="B57" s="49" t="s">
        <v>74</v>
      </c>
      <c r="C57" s="49"/>
      <c r="D57" s="50"/>
      <c r="E57" s="25" t="s">
        <v>1008</v>
      </c>
      <c r="F57" s="502">
        <v>14449.91</v>
      </c>
      <c r="G57" s="502">
        <v>14313.97</v>
      </c>
    </row>
    <row r="58" spans="1:7" s="5" customFormat="1" ht="12.75" customHeight="1">
      <c r="A58" s="354"/>
      <c r="B58" s="355" t="s">
        <v>75</v>
      </c>
      <c r="C58" s="356"/>
      <c r="D58" s="357"/>
      <c r="E58" s="358"/>
      <c r="F58" s="505">
        <f>F20+F40+F41</f>
        <v>3539269.7700000005</v>
      </c>
      <c r="G58" s="505">
        <f>G20+G40+G41</f>
        <v>3638432.1100000003</v>
      </c>
    </row>
    <row r="59" spans="1:7" s="5" customFormat="1" ht="12.75" customHeight="1">
      <c r="A59" s="359" t="s">
        <v>76</v>
      </c>
      <c r="B59" s="360" t="s">
        <v>77</v>
      </c>
      <c r="C59" s="360"/>
      <c r="D59" s="361"/>
      <c r="E59" s="362" t="s">
        <v>1007</v>
      </c>
      <c r="F59" s="506">
        <f>F60+F61+F62+F63</f>
        <v>3335854.05</v>
      </c>
      <c r="G59" s="506">
        <f>G60+G61+G62+G63</f>
        <v>3423965.1999999997</v>
      </c>
    </row>
    <row r="60" spans="1:7" s="5" customFormat="1" ht="12.75" customHeight="1">
      <c r="A60" s="17" t="s">
        <v>11</v>
      </c>
      <c r="B60" s="35" t="s">
        <v>78</v>
      </c>
      <c r="C60" s="35"/>
      <c r="D60" s="25"/>
      <c r="E60" s="25"/>
      <c r="F60" s="502">
        <v>103563.76</v>
      </c>
      <c r="G60" s="502">
        <v>94786.82</v>
      </c>
    </row>
    <row r="61" spans="1:7" s="5" customFormat="1" ht="12.75" customHeight="1">
      <c r="A61" s="28" t="s">
        <v>23</v>
      </c>
      <c r="B61" s="29" t="s">
        <v>79</v>
      </c>
      <c r="C61" s="30"/>
      <c r="D61" s="31"/>
      <c r="E61" s="51"/>
      <c r="F61" s="507">
        <v>3191071.09</v>
      </c>
      <c r="G61" s="507">
        <v>3268971.82</v>
      </c>
    </row>
    <row r="62" spans="1:7" s="5" customFormat="1" ht="12.75" customHeight="1">
      <c r="A62" s="17" t="s">
        <v>45</v>
      </c>
      <c r="B62" s="852" t="s">
        <v>80</v>
      </c>
      <c r="C62" s="852"/>
      <c r="D62" s="852"/>
      <c r="E62" s="25"/>
      <c r="F62" s="502">
        <v>24776.27</v>
      </c>
      <c r="G62" s="502">
        <v>45768.47</v>
      </c>
    </row>
    <row r="63" spans="1:7" s="5" customFormat="1" ht="12.75" customHeight="1">
      <c r="A63" s="17" t="s">
        <v>81</v>
      </c>
      <c r="B63" s="35" t="s">
        <v>82</v>
      </c>
      <c r="C63" s="19"/>
      <c r="D63" s="16"/>
      <c r="E63" s="25"/>
      <c r="F63" s="502">
        <v>16442.93</v>
      </c>
      <c r="G63" s="502">
        <v>14438.09</v>
      </c>
    </row>
    <row r="64" spans="1:7" s="5" customFormat="1" ht="12.75" customHeight="1">
      <c r="A64" s="332" t="s">
        <v>83</v>
      </c>
      <c r="B64" s="333" t="s">
        <v>84</v>
      </c>
      <c r="C64" s="334"/>
      <c r="D64" s="335"/>
      <c r="E64" s="345"/>
      <c r="F64" s="500">
        <f>F65+F69</f>
        <v>193941.84</v>
      </c>
      <c r="G64" s="500">
        <f>G65+G69</f>
        <v>203820.37</v>
      </c>
    </row>
    <row r="65" spans="1:7" s="5" customFormat="1" ht="12.75" customHeight="1">
      <c r="A65" s="337" t="s">
        <v>11</v>
      </c>
      <c r="B65" s="338" t="s">
        <v>85</v>
      </c>
      <c r="C65" s="363"/>
      <c r="D65" s="364"/>
      <c r="E65" s="345"/>
      <c r="F65" s="501">
        <f>F66+F67+F68</f>
        <v>0</v>
      </c>
      <c r="G65" s="501">
        <f>G66+G67+G68</f>
        <v>0</v>
      </c>
    </row>
    <row r="66" spans="1:7" s="5" customFormat="1" ht="12.75">
      <c r="A66" s="18" t="s">
        <v>13</v>
      </c>
      <c r="B66" s="52"/>
      <c r="C66" s="20" t="s">
        <v>86</v>
      </c>
      <c r="D66" s="53"/>
      <c r="E66" s="25"/>
      <c r="F66" s="502"/>
      <c r="G66" s="502"/>
    </row>
    <row r="67" spans="1:7" s="5" customFormat="1" ht="12.75" customHeight="1">
      <c r="A67" s="18" t="s">
        <v>15</v>
      </c>
      <c r="B67" s="19"/>
      <c r="C67" s="20" t="s">
        <v>87</v>
      </c>
      <c r="D67" s="23"/>
      <c r="E67" s="25"/>
      <c r="F67" s="502"/>
      <c r="G67" s="502"/>
    </row>
    <row r="68" spans="1:7" s="5" customFormat="1" ht="12.75" customHeight="1">
      <c r="A68" s="18" t="s">
        <v>88</v>
      </c>
      <c r="B68" s="19"/>
      <c r="C68" s="20" t="s">
        <v>89</v>
      </c>
      <c r="D68" s="23"/>
      <c r="E68" s="24"/>
      <c r="F68" s="502"/>
      <c r="G68" s="502"/>
    </row>
    <row r="69" spans="1:7" s="54" customFormat="1" ht="12.75" customHeight="1">
      <c r="A69" s="350" t="s">
        <v>23</v>
      </c>
      <c r="B69" s="365" t="s">
        <v>90</v>
      </c>
      <c r="C69" s="366"/>
      <c r="D69" s="367"/>
      <c r="E69" s="368"/>
      <c r="F69" s="508">
        <f>F70+F71+F72+F73+F74+F75+F78+F79+F80+F81+F82+F83</f>
        <v>193941.84</v>
      </c>
      <c r="G69" s="508">
        <f>G70+G71+G72+G73+G74+G75+G78+G79+G80+G81+G82+G83</f>
        <v>203820.37</v>
      </c>
    </row>
    <row r="70" spans="1:7" s="5" customFormat="1" ht="12.75" customHeight="1">
      <c r="A70" s="18" t="s">
        <v>25</v>
      </c>
      <c r="B70" s="19"/>
      <c r="C70" s="20" t="s">
        <v>91</v>
      </c>
      <c r="D70" s="21"/>
      <c r="E70" s="25"/>
      <c r="F70" s="502"/>
      <c r="G70" s="502"/>
    </row>
    <row r="71" spans="1:7" s="5" customFormat="1" ht="12.75" customHeight="1">
      <c r="A71" s="18" t="s">
        <v>27</v>
      </c>
      <c r="B71" s="52"/>
      <c r="C71" s="20" t="s">
        <v>92</v>
      </c>
      <c r="D71" s="53"/>
      <c r="E71" s="25"/>
      <c r="F71" s="502"/>
      <c r="G71" s="502"/>
    </row>
    <row r="72" spans="1:7" s="5" customFormat="1" ht="12.75">
      <c r="A72" s="18" t="s">
        <v>29</v>
      </c>
      <c r="B72" s="52"/>
      <c r="C72" s="20" t="s">
        <v>93</v>
      </c>
      <c r="D72" s="53"/>
      <c r="E72" s="25"/>
      <c r="F72" s="502"/>
      <c r="G72" s="502"/>
    </row>
    <row r="73" spans="1:7" s="5" customFormat="1" ht="12.75">
      <c r="A73" s="55" t="s">
        <v>31</v>
      </c>
      <c r="B73" s="38"/>
      <c r="C73" s="56" t="s">
        <v>94</v>
      </c>
      <c r="D73" s="45"/>
      <c r="E73" s="25"/>
      <c r="F73" s="502"/>
      <c r="G73" s="502"/>
    </row>
    <row r="74" spans="1:7" s="5" customFormat="1" ht="12.75">
      <c r="A74" s="17" t="s">
        <v>33</v>
      </c>
      <c r="B74" s="27"/>
      <c r="C74" s="27" t="s">
        <v>95</v>
      </c>
      <c r="D74" s="21"/>
      <c r="E74" s="21"/>
      <c r="F74" s="502"/>
      <c r="G74" s="502"/>
    </row>
    <row r="75" spans="1:7" s="5" customFormat="1" ht="12.75" customHeight="1">
      <c r="A75" s="369" t="s">
        <v>35</v>
      </c>
      <c r="B75" s="366"/>
      <c r="C75" s="370" t="s">
        <v>96</v>
      </c>
      <c r="D75" s="371"/>
      <c r="E75" s="345"/>
      <c r="F75" s="501">
        <f>F76+F77</f>
        <v>0</v>
      </c>
      <c r="G75" s="501">
        <f>G76+G77</f>
        <v>0</v>
      </c>
    </row>
    <row r="76" spans="1:7" s="5" customFormat="1" ht="12.75" customHeight="1">
      <c r="A76" s="39" t="s">
        <v>97</v>
      </c>
      <c r="B76" s="32"/>
      <c r="C76" s="47"/>
      <c r="D76" s="34" t="s">
        <v>98</v>
      </c>
      <c r="E76" s="25"/>
      <c r="F76" s="502"/>
      <c r="G76" s="502"/>
    </row>
    <row r="77" spans="1:7" s="5" customFormat="1" ht="12.75" customHeight="1">
      <c r="A77" s="39" t="s">
        <v>99</v>
      </c>
      <c r="B77" s="32"/>
      <c r="C77" s="47"/>
      <c r="D77" s="34" t="s">
        <v>100</v>
      </c>
      <c r="E77" s="24"/>
      <c r="F77" s="502"/>
      <c r="G77" s="502"/>
    </row>
    <row r="78" spans="1:7" s="5" customFormat="1" ht="12.75" customHeight="1">
      <c r="A78" s="39" t="s">
        <v>37</v>
      </c>
      <c r="B78" s="42"/>
      <c r="C78" s="57" t="s">
        <v>101</v>
      </c>
      <c r="D78" s="58"/>
      <c r="E78" s="24"/>
      <c r="F78" s="502"/>
      <c r="G78" s="502"/>
    </row>
    <row r="79" spans="1:7" s="5" customFormat="1" ht="12.75" customHeight="1">
      <c r="A79" s="39" t="s">
        <v>39</v>
      </c>
      <c r="B79" s="59"/>
      <c r="C79" s="33" t="s">
        <v>102</v>
      </c>
      <c r="D79" s="60"/>
      <c r="E79" s="25"/>
      <c r="F79" s="502"/>
      <c r="G79" s="502"/>
    </row>
    <row r="80" spans="1:7" s="5" customFormat="1" ht="12.75" customHeight="1">
      <c r="A80" s="39" t="s">
        <v>41</v>
      </c>
      <c r="B80" s="19"/>
      <c r="C80" s="20" t="s">
        <v>103</v>
      </c>
      <c r="D80" s="23"/>
      <c r="E80" s="25" t="s">
        <v>1010</v>
      </c>
      <c r="F80" s="502">
        <v>18657.09</v>
      </c>
      <c r="G80" s="502">
        <v>33927.11</v>
      </c>
    </row>
    <row r="81" spans="1:7" s="5" customFormat="1" ht="12.75" customHeight="1">
      <c r="A81" s="39" t="s">
        <v>43</v>
      </c>
      <c r="B81" s="19"/>
      <c r="C81" s="20" t="s">
        <v>104</v>
      </c>
      <c r="D81" s="23"/>
      <c r="E81" s="25" t="s">
        <v>1010</v>
      </c>
      <c r="F81" s="502">
        <v>10324.44</v>
      </c>
      <c r="G81" s="502"/>
    </row>
    <row r="82" spans="1:7" s="5" customFormat="1" ht="12.75" customHeight="1">
      <c r="A82" s="18" t="s">
        <v>105</v>
      </c>
      <c r="B82" s="32"/>
      <c r="C82" s="33" t="s">
        <v>106</v>
      </c>
      <c r="D82" s="34"/>
      <c r="E82" s="25" t="s">
        <v>1010</v>
      </c>
      <c r="F82" s="502">
        <v>164960.31</v>
      </c>
      <c r="G82" s="502">
        <v>169893.26</v>
      </c>
    </row>
    <row r="83" spans="1:7" s="5" customFormat="1" ht="12.75" customHeight="1">
      <c r="A83" s="18" t="s">
        <v>107</v>
      </c>
      <c r="B83" s="19"/>
      <c r="C83" s="20" t="s">
        <v>108</v>
      </c>
      <c r="D83" s="23"/>
      <c r="E83" s="24"/>
      <c r="F83" s="502"/>
      <c r="G83" s="502"/>
    </row>
    <row r="84" spans="1:7" s="5" customFormat="1" ht="12.75" customHeight="1">
      <c r="A84" s="332" t="s">
        <v>109</v>
      </c>
      <c r="B84" s="360" t="s">
        <v>110</v>
      </c>
      <c r="C84" s="373"/>
      <c r="D84" s="374"/>
      <c r="E84" s="375" t="s">
        <v>1011</v>
      </c>
      <c r="F84" s="500">
        <f>F85+F86+F89+F90</f>
        <v>9473.880000000356</v>
      </c>
      <c r="G84" s="500">
        <f>G85+G86+G89+G90</f>
        <v>10646.540000000039</v>
      </c>
    </row>
    <row r="85" spans="1:7" s="5" customFormat="1" ht="12.75" customHeight="1">
      <c r="A85" s="17" t="s">
        <v>11</v>
      </c>
      <c r="B85" s="35" t="s">
        <v>111</v>
      </c>
      <c r="C85" s="19"/>
      <c r="D85" s="16"/>
      <c r="E85" s="24"/>
      <c r="F85" s="502"/>
      <c r="G85" s="502"/>
    </row>
    <row r="86" spans="1:7" s="5" customFormat="1" ht="12.75" customHeight="1">
      <c r="A86" s="337" t="s">
        <v>23</v>
      </c>
      <c r="B86" s="338" t="s">
        <v>112</v>
      </c>
      <c r="C86" s="363"/>
      <c r="D86" s="364"/>
      <c r="E86" s="345"/>
      <c r="F86" s="501">
        <f>F87+F88</f>
        <v>0</v>
      </c>
      <c r="G86" s="501">
        <f>G87+G88</f>
        <v>0</v>
      </c>
    </row>
    <row r="87" spans="1:7" s="5" customFormat="1" ht="12.75" customHeight="1">
      <c r="A87" s="18" t="s">
        <v>25</v>
      </c>
      <c r="B87" s="19"/>
      <c r="C87" s="20" t="s">
        <v>113</v>
      </c>
      <c r="D87" s="23"/>
      <c r="E87" s="25"/>
      <c r="F87" s="502"/>
      <c r="G87" s="502"/>
    </row>
    <row r="88" spans="1:7" s="5" customFormat="1" ht="12.75" customHeight="1">
      <c r="A88" s="18" t="s">
        <v>27</v>
      </c>
      <c r="B88" s="19"/>
      <c r="C88" s="20" t="s">
        <v>114</v>
      </c>
      <c r="D88" s="23"/>
      <c r="E88" s="25"/>
      <c r="F88" s="502"/>
      <c r="G88" s="502"/>
    </row>
    <row r="89" spans="1:7" s="5" customFormat="1" ht="12.75" customHeight="1">
      <c r="A89" s="37" t="s">
        <v>45</v>
      </c>
      <c r="B89" s="47" t="s">
        <v>115</v>
      </c>
      <c r="C89" s="47"/>
      <c r="D89" s="40"/>
      <c r="E89" s="25"/>
      <c r="F89" s="502"/>
      <c r="G89" s="502"/>
    </row>
    <row r="90" spans="1:7" s="5" customFormat="1" ht="12.75" customHeight="1">
      <c r="A90" s="341" t="s">
        <v>47</v>
      </c>
      <c r="B90" s="342" t="s">
        <v>116</v>
      </c>
      <c r="C90" s="343"/>
      <c r="D90" s="344"/>
      <c r="E90" s="345"/>
      <c r="F90" s="501">
        <f>F91+F92</f>
        <v>9473.880000000356</v>
      </c>
      <c r="G90" s="501">
        <f>G91+G92</f>
        <v>10646.540000000039</v>
      </c>
    </row>
    <row r="91" spans="1:7" s="5" customFormat="1" ht="12.75" customHeight="1">
      <c r="A91" s="383" t="s">
        <v>117</v>
      </c>
      <c r="B91" s="334"/>
      <c r="C91" s="384" t="s">
        <v>118</v>
      </c>
      <c r="D91" s="385"/>
      <c r="E91" s="375"/>
      <c r="F91" s="501">
        <f>VRA!H54</f>
        <v>-1172.6599999996834</v>
      </c>
      <c r="G91" s="501">
        <f>VRA!I54</f>
        <v>9647.350000000039</v>
      </c>
    </row>
    <row r="92" spans="1:7" s="5" customFormat="1" ht="12.75" customHeight="1">
      <c r="A92" s="383" t="s">
        <v>119</v>
      </c>
      <c r="B92" s="334"/>
      <c r="C92" s="384" t="s">
        <v>120</v>
      </c>
      <c r="D92" s="385"/>
      <c r="E92" s="375"/>
      <c r="F92" s="501">
        <f>G90</f>
        <v>10646.540000000039</v>
      </c>
      <c r="G92" s="638">
        <v>999.19</v>
      </c>
    </row>
    <row r="93" spans="1:7" s="5" customFormat="1" ht="12.75" customHeight="1">
      <c r="A93" s="11" t="s">
        <v>121</v>
      </c>
      <c r="B93" s="61" t="s">
        <v>122</v>
      </c>
      <c r="C93" s="62"/>
      <c r="D93" s="62"/>
      <c r="E93" s="24"/>
      <c r="F93" s="503"/>
      <c r="G93" s="503"/>
    </row>
    <row r="94" spans="1:7" s="5" customFormat="1" ht="25.5" customHeight="1">
      <c r="A94" s="332"/>
      <c r="B94" s="853" t="s">
        <v>123</v>
      </c>
      <c r="C94" s="853"/>
      <c r="D94" s="853"/>
      <c r="E94" s="372"/>
      <c r="F94" s="500">
        <f>IF(F59+F64+F84+F93=F58,F59+F64+F84+F93,0)</f>
        <v>3539269.77</v>
      </c>
      <c r="G94" s="500">
        <f>IF(G59+G64+G84+G93=G58,G59+G64+G84+G93,0)</f>
        <v>3638432.11</v>
      </c>
    </row>
    <row r="95" spans="1:7" s="5" customFormat="1" ht="12.75">
      <c r="A95" s="63"/>
      <c r="B95" s="64"/>
      <c r="C95" s="64"/>
      <c r="D95" s="64"/>
      <c r="E95" s="64"/>
      <c r="F95" s="2"/>
      <c r="G95" s="2"/>
    </row>
    <row r="96" spans="1:7" s="5" customFormat="1" ht="12.75" customHeight="1">
      <c r="A96" s="854" t="s">
        <v>999</v>
      </c>
      <c r="B96" s="854"/>
      <c r="C96" s="854"/>
      <c r="D96" s="854"/>
      <c r="E96" s="854"/>
      <c r="F96" s="845" t="s">
        <v>1000</v>
      </c>
      <c r="G96" s="837"/>
    </row>
    <row r="97" spans="1:7" s="5" customFormat="1" ht="12.75" customHeight="1">
      <c r="A97" s="851" t="s">
        <v>124</v>
      </c>
      <c r="B97" s="851"/>
      <c r="C97" s="851"/>
      <c r="D97" s="851"/>
      <c r="E97" s="851"/>
      <c r="F97" s="848" t="s">
        <v>125</v>
      </c>
      <c r="G97" s="848"/>
    </row>
    <row r="98" spans="1:7" s="5" customFormat="1" ht="12.75">
      <c r="A98" s="845" t="s">
        <v>1001</v>
      </c>
      <c r="B98" s="838"/>
      <c r="C98" s="838"/>
      <c r="D98" s="838"/>
      <c r="E98" s="834"/>
      <c r="F98" s="859" t="s">
        <v>1002</v>
      </c>
      <c r="G98" s="859"/>
    </row>
    <row r="99" spans="1:7" s="575" customFormat="1" ht="12.75" customHeight="1">
      <c r="A99" s="860" t="s">
        <v>978</v>
      </c>
      <c r="B99" s="860"/>
      <c r="C99" s="860"/>
      <c r="D99" s="860"/>
      <c r="E99" s="836" t="s">
        <v>979</v>
      </c>
      <c r="F99" s="858" t="s">
        <v>125</v>
      </c>
      <c r="G99" s="858"/>
    </row>
    <row r="100" spans="4:5" s="5" customFormat="1" ht="12.75">
      <c r="D100" s="65"/>
      <c r="E100" s="2"/>
    </row>
    <row r="101" s="5" customFormat="1" ht="12.75">
      <c r="E101" s="2"/>
    </row>
    <row r="102" s="5" customFormat="1" ht="12.75">
      <c r="E102" s="2"/>
    </row>
    <row r="103" s="5" customFormat="1" ht="12.75">
      <c r="E103" s="2"/>
    </row>
    <row r="104" s="5" customFormat="1" ht="12.75">
      <c r="E104" s="2"/>
    </row>
    <row r="105" s="5" customFormat="1" ht="12.75">
      <c r="E105" s="2"/>
    </row>
    <row r="106" s="5" customFormat="1" ht="12.75">
      <c r="E106" s="2"/>
    </row>
    <row r="107" s="5" customFormat="1" ht="12.75">
      <c r="E107" s="2"/>
    </row>
    <row r="108" s="5" customFormat="1" ht="12.75">
      <c r="E108" s="2"/>
    </row>
    <row r="109" s="5" customFormat="1" ht="12.75">
      <c r="E109" s="2"/>
    </row>
    <row r="110" s="5" customFormat="1" ht="12.75">
      <c r="E110" s="2"/>
    </row>
    <row r="111" s="5" customFormat="1" ht="12.75">
      <c r="E111" s="2"/>
    </row>
    <row r="112" s="5" customFormat="1" ht="12.75">
      <c r="E112" s="2"/>
    </row>
    <row r="113" s="5" customFormat="1" ht="12.75">
      <c r="E113" s="2"/>
    </row>
    <row r="114" s="5" customFormat="1" ht="12.75">
      <c r="E114" s="2"/>
    </row>
    <row r="115" s="5" customFormat="1" ht="12.75">
      <c r="E115" s="2"/>
    </row>
    <row r="116" s="5" customFormat="1" ht="12.75">
      <c r="E116" s="2"/>
    </row>
    <row r="117" s="5" customFormat="1" ht="12.75">
      <c r="E117" s="2"/>
    </row>
    <row r="118" s="5" customFormat="1" ht="12.75">
      <c r="E118" s="2"/>
    </row>
    <row r="119" s="5" customFormat="1" ht="12.75">
      <c r="E119" s="2"/>
    </row>
    <row r="120" s="5" customFormat="1" ht="12.75">
      <c r="E120" s="2"/>
    </row>
    <row r="121" s="5" customFormat="1" ht="12.75">
      <c r="E121" s="2"/>
    </row>
  </sheetData>
  <sheetProtection/>
  <mergeCells count="24">
    <mergeCell ref="F99:G99"/>
    <mergeCell ref="F98:G98"/>
    <mergeCell ref="A99:D99"/>
    <mergeCell ref="C47:D47"/>
    <mergeCell ref="C53:D53"/>
    <mergeCell ref="E2:G2"/>
    <mergeCell ref="E3:G3"/>
    <mergeCell ref="A5:G6"/>
    <mergeCell ref="A7:G7"/>
    <mergeCell ref="A8:G8"/>
    <mergeCell ref="A9:G9"/>
    <mergeCell ref="A10:G11"/>
    <mergeCell ref="A12:E12"/>
    <mergeCell ref="A13:G13"/>
    <mergeCell ref="A14:G14"/>
    <mergeCell ref="A16:G16"/>
    <mergeCell ref="A17:G17"/>
    <mergeCell ref="D18:G18"/>
    <mergeCell ref="B19:D19"/>
    <mergeCell ref="A97:E97"/>
    <mergeCell ref="F97:G97"/>
    <mergeCell ref="B62:D62"/>
    <mergeCell ref="B94:D94"/>
    <mergeCell ref="A96:E96"/>
  </mergeCells>
  <printOptions/>
  <pageMargins left="0.35433070866141736" right="0" top="0.5905511811023623"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4"/>
  <sheetViews>
    <sheetView zoomScalePageLayoutView="0" workbookViewId="0" topLeftCell="A1">
      <selection activeCell="F27" sqref="F27"/>
    </sheetView>
  </sheetViews>
  <sheetFormatPr defaultColWidth="9.140625" defaultRowHeight="12.75"/>
  <cols>
    <col min="1" max="1" width="4.8515625" style="77" customWidth="1"/>
    <col min="2" max="2" width="31.8515625" style="77" customWidth="1"/>
    <col min="3" max="3" width="16.140625" style="77" customWidth="1"/>
    <col min="4" max="4" width="15.8515625" style="77" customWidth="1"/>
    <col min="5" max="5" width="15.7109375" style="77" customWidth="1"/>
    <col min="6" max="6" width="15.28125" style="77" customWidth="1"/>
    <col min="7" max="16384" width="9.140625" style="77" customWidth="1"/>
  </cols>
  <sheetData>
    <row r="1" spans="1:6" s="185" customFormat="1" ht="15.75">
      <c r="A1" s="68"/>
      <c r="B1" s="183"/>
      <c r="C1" s="184" t="s">
        <v>410</v>
      </c>
      <c r="D1" s="183"/>
      <c r="E1" s="183"/>
      <c r="F1" s="183"/>
    </row>
    <row r="2" spans="1:6" s="67" customFormat="1" ht="12.75" customHeight="1">
      <c r="A2" s="186"/>
      <c r="B2" s="187"/>
      <c r="C2" s="989" t="s">
        <v>411</v>
      </c>
      <c r="D2" s="989"/>
      <c r="E2" s="989"/>
      <c r="F2" s="989"/>
    </row>
    <row r="3" spans="1:6" s="67" customFormat="1" ht="15.75">
      <c r="A3" s="186"/>
      <c r="B3" s="77"/>
      <c r="C3" s="77"/>
      <c r="D3" s="77"/>
      <c r="E3" s="77"/>
      <c r="F3" s="77"/>
    </row>
    <row r="4" spans="1:6" s="185" customFormat="1" ht="33" customHeight="1">
      <c r="A4" s="990" t="s">
        <v>412</v>
      </c>
      <c r="B4" s="990"/>
      <c r="C4" s="990"/>
      <c r="D4" s="990"/>
      <c r="E4" s="990"/>
      <c r="F4" s="990"/>
    </row>
    <row r="5" spans="1:6" s="67" customFormat="1" ht="15.75">
      <c r="A5" s="189"/>
      <c r="B5" s="77"/>
      <c r="C5" s="77"/>
      <c r="D5" s="77"/>
      <c r="E5" s="77"/>
      <c r="F5" s="77"/>
    </row>
    <row r="6" spans="1:7" ht="36.75" customHeight="1">
      <c r="A6" s="991" t="s">
        <v>413</v>
      </c>
      <c r="B6" s="991"/>
      <c r="C6" s="991"/>
      <c r="D6" s="991"/>
      <c r="E6" s="991"/>
      <c r="F6" s="991"/>
      <c r="G6" s="190"/>
    </row>
    <row r="7" spans="1:6" s="67" customFormat="1" ht="20.25" customHeight="1">
      <c r="A7" s="186"/>
      <c r="B7" s="77"/>
      <c r="C7" s="77"/>
      <c r="D7" s="77"/>
      <c r="E7" s="77"/>
      <c r="F7" s="77"/>
    </row>
    <row r="8" spans="1:6" s="67" customFormat="1" ht="87" customHeight="1">
      <c r="A8" s="176" t="s">
        <v>4</v>
      </c>
      <c r="B8" s="84" t="s">
        <v>5</v>
      </c>
      <c r="C8" s="177" t="s">
        <v>414</v>
      </c>
      <c r="D8" s="177" t="s">
        <v>415</v>
      </c>
      <c r="E8" s="177" t="s">
        <v>416</v>
      </c>
      <c r="F8" s="415" t="s">
        <v>215</v>
      </c>
    </row>
    <row r="9" spans="1:6" s="67" customFormat="1" ht="15" customHeight="1">
      <c r="A9" s="90">
        <v>1</v>
      </c>
      <c r="B9" s="90">
        <v>2</v>
      </c>
      <c r="C9" s="90">
        <v>3</v>
      </c>
      <c r="D9" s="90">
        <v>4</v>
      </c>
      <c r="E9" s="90">
        <v>5</v>
      </c>
      <c r="F9" s="416">
        <v>6</v>
      </c>
    </row>
    <row r="10" spans="1:6" s="67" customFormat="1" ht="27.75" customHeight="1">
      <c r="A10" s="177" t="s">
        <v>218</v>
      </c>
      <c r="B10" s="191" t="s">
        <v>417</v>
      </c>
      <c r="C10" s="530"/>
      <c r="D10" s="530"/>
      <c r="E10" s="531"/>
      <c r="F10" s="532">
        <f>IF(C10+D10+E10=FBA!G40,C10+D10+E10,0)</f>
        <v>0</v>
      </c>
    </row>
    <row r="11" spans="1:6" s="67" customFormat="1" ht="16.5" customHeight="1">
      <c r="A11" s="415" t="s">
        <v>219</v>
      </c>
      <c r="B11" s="417" t="s">
        <v>418</v>
      </c>
      <c r="C11" s="532">
        <f>C12+C13+C14+C15+C16</f>
        <v>0</v>
      </c>
      <c r="D11" s="532">
        <f>D12+D13+D14+D15+D16</f>
        <v>0</v>
      </c>
      <c r="E11" s="532">
        <f>E13+E16</f>
        <v>0</v>
      </c>
      <c r="F11" s="532">
        <f>F12+F13+F14+F15+F16</f>
        <v>0</v>
      </c>
    </row>
    <row r="12" spans="1:6" s="67" customFormat="1" ht="15.75" customHeight="1">
      <c r="A12" s="192" t="s">
        <v>321</v>
      </c>
      <c r="B12" s="193" t="s">
        <v>419</v>
      </c>
      <c r="C12" s="530"/>
      <c r="D12" s="530"/>
      <c r="E12" s="533" t="s">
        <v>335</v>
      </c>
      <c r="F12" s="532">
        <f>C12+D12</f>
        <v>0</v>
      </c>
    </row>
    <row r="13" spans="1:6" s="67" customFormat="1" ht="17.25" customHeight="1">
      <c r="A13" s="192" t="s">
        <v>323</v>
      </c>
      <c r="B13" s="193" t="s">
        <v>420</v>
      </c>
      <c r="C13" s="530"/>
      <c r="D13" s="530"/>
      <c r="E13" s="533"/>
      <c r="F13" s="532">
        <f>C13+D13+E13</f>
        <v>0</v>
      </c>
    </row>
    <row r="14" spans="1:9" s="67" customFormat="1" ht="33" customHeight="1">
      <c r="A14" s="192" t="s">
        <v>405</v>
      </c>
      <c r="B14" s="193" t="s">
        <v>421</v>
      </c>
      <c r="C14" s="530"/>
      <c r="D14" s="530"/>
      <c r="E14" s="533" t="s">
        <v>335</v>
      </c>
      <c r="F14" s="532">
        <f>C14+D14</f>
        <v>0</v>
      </c>
      <c r="H14" s="194"/>
      <c r="I14" s="194"/>
    </row>
    <row r="15" spans="1:6" s="67" customFormat="1" ht="18.75" customHeight="1">
      <c r="A15" s="192" t="s">
        <v>406</v>
      </c>
      <c r="B15" s="193" t="s">
        <v>422</v>
      </c>
      <c r="C15" s="530"/>
      <c r="D15" s="530"/>
      <c r="E15" s="533" t="s">
        <v>335</v>
      </c>
      <c r="F15" s="532">
        <f>C15+D15</f>
        <v>0</v>
      </c>
    </row>
    <row r="16" spans="1:6" s="67" customFormat="1" ht="18.75" customHeight="1">
      <c r="A16" s="192" t="s">
        <v>409</v>
      </c>
      <c r="B16" s="193" t="s">
        <v>423</v>
      </c>
      <c r="C16" s="530"/>
      <c r="D16" s="530"/>
      <c r="E16" s="534"/>
      <c r="F16" s="532">
        <f>C16+D16+E16</f>
        <v>0</v>
      </c>
    </row>
    <row r="17" spans="1:6" s="67" customFormat="1" ht="18.75" customHeight="1">
      <c r="A17" s="415" t="s">
        <v>221</v>
      </c>
      <c r="B17" s="417" t="s">
        <v>424</v>
      </c>
      <c r="C17" s="532">
        <f>C18+C19+C20+C21+C22+C23+C24</f>
        <v>0</v>
      </c>
      <c r="D17" s="532">
        <f>D18+D19+D20+D21+D22+D23+D24</f>
        <v>0</v>
      </c>
      <c r="E17" s="532">
        <f>E22+E23+E24</f>
        <v>0</v>
      </c>
      <c r="F17" s="532">
        <f>C17+D17+E17</f>
        <v>0</v>
      </c>
    </row>
    <row r="18" spans="1:6" s="67" customFormat="1" ht="15.75" customHeight="1">
      <c r="A18" s="179" t="s">
        <v>326</v>
      </c>
      <c r="B18" s="193" t="s">
        <v>425</v>
      </c>
      <c r="C18" s="530"/>
      <c r="D18" s="530"/>
      <c r="E18" s="533" t="s">
        <v>335</v>
      </c>
      <c r="F18" s="532">
        <f>C18+D18</f>
        <v>0</v>
      </c>
    </row>
    <row r="19" spans="1:6" s="67" customFormat="1" ht="19.5" customHeight="1">
      <c r="A19" s="179" t="s">
        <v>328</v>
      </c>
      <c r="B19" s="193" t="s">
        <v>426</v>
      </c>
      <c r="C19" s="530"/>
      <c r="D19" s="530"/>
      <c r="E19" s="533" t="s">
        <v>335</v>
      </c>
      <c r="F19" s="532">
        <f>C19+D19</f>
        <v>0</v>
      </c>
    </row>
    <row r="20" spans="1:6" s="67" customFormat="1" ht="30">
      <c r="A20" s="179" t="s">
        <v>330</v>
      </c>
      <c r="B20" s="193" t="s">
        <v>427</v>
      </c>
      <c r="C20" s="530"/>
      <c r="D20" s="530"/>
      <c r="E20" s="533" t="s">
        <v>335</v>
      </c>
      <c r="F20" s="532">
        <f>C20+D20</f>
        <v>0</v>
      </c>
    </row>
    <row r="21" spans="1:6" s="67" customFormat="1" ht="30.75" customHeight="1">
      <c r="A21" s="179" t="s">
        <v>428</v>
      </c>
      <c r="B21" s="193" t="s">
        <v>429</v>
      </c>
      <c r="C21" s="530"/>
      <c r="D21" s="530"/>
      <c r="E21" s="533" t="s">
        <v>335</v>
      </c>
      <c r="F21" s="532">
        <f>C21+D21</f>
        <v>0</v>
      </c>
    </row>
    <row r="22" spans="1:6" s="67" customFormat="1" ht="17.25" customHeight="1">
      <c r="A22" s="179" t="s">
        <v>430</v>
      </c>
      <c r="B22" s="193" t="s">
        <v>431</v>
      </c>
      <c r="C22" s="530"/>
      <c r="D22" s="530"/>
      <c r="E22" s="533"/>
      <c r="F22" s="532">
        <f>C22+D22+E22</f>
        <v>0</v>
      </c>
    </row>
    <row r="23" spans="1:6" s="67" customFormat="1" ht="19.5" customHeight="1">
      <c r="A23" s="179" t="s">
        <v>432</v>
      </c>
      <c r="B23" s="193" t="s">
        <v>423</v>
      </c>
      <c r="C23" s="530"/>
      <c r="D23" s="530"/>
      <c r="E23" s="533"/>
      <c r="F23" s="532">
        <f>C23+D23+E23</f>
        <v>0</v>
      </c>
    </row>
    <row r="24" spans="1:6" s="67" customFormat="1" ht="18.75" customHeight="1">
      <c r="A24" s="179" t="s">
        <v>433</v>
      </c>
      <c r="B24" s="193" t="s">
        <v>434</v>
      </c>
      <c r="C24" s="530"/>
      <c r="D24" s="530"/>
      <c r="E24" s="534"/>
      <c r="F24" s="532">
        <f>C24+D24+E24</f>
        <v>0</v>
      </c>
    </row>
    <row r="25" spans="1:6" s="67" customFormat="1" ht="17.25" customHeight="1">
      <c r="A25" s="177" t="s">
        <v>222</v>
      </c>
      <c r="B25" s="191" t="s">
        <v>435</v>
      </c>
      <c r="C25" s="530"/>
      <c r="D25" s="530"/>
      <c r="E25" s="534"/>
      <c r="F25" s="532">
        <f>C25+D25+E25</f>
        <v>0</v>
      </c>
    </row>
    <row r="26" spans="1:6" s="67" customFormat="1" ht="31.5" customHeight="1">
      <c r="A26" s="415" t="s">
        <v>223</v>
      </c>
      <c r="B26" s="417" t="s">
        <v>436</v>
      </c>
      <c r="C26" s="532">
        <f>C10+C11-C17+C25</f>
        <v>0</v>
      </c>
      <c r="D26" s="532">
        <f>D10+D11-D17+D25</f>
        <v>0</v>
      </c>
      <c r="E26" s="532">
        <f>E10+E11-E17+E25</f>
        <v>0</v>
      </c>
      <c r="F26" s="532">
        <f>IF(F10+F11-F17+F25=FBA!F40,F10+F11-F17+F25,0)</f>
        <v>0</v>
      </c>
    </row>
    <row r="27" spans="1:6" s="67" customFormat="1" ht="8.25" customHeight="1">
      <c r="A27" s="188"/>
      <c r="B27" s="195"/>
      <c r="C27" s="196"/>
      <c r="D27" s="196"/>
      <c r="E27" s="182"/>
      <c r="F27" s="196"/>
    </row>
    <row r="28" spans="1:6" s="67" customFormat="1" ht="15.75" customHeight="1">
      <c r="A28" s="988" t="s">
        <v>437</v>
      </c>
      <c r="B28" s="988"/>
      <c r="C28" s="988"/>
      <c r="D28" s="197"/>
      <c r="E28" s="198"/>
      <c r="F28" s="197"/>
    </row>
    <row r="29" spans="1:6" s="67" customFormat="1" ht="15.75" customHeight="1">
      <c r="A29" s="988" t="s">
        <v>438</v>
      </c>
      <c r="B29" s="988"/>
      <c r="C29" s="988"/>
      <c r="D29" s="199"/>
      <c r="E29" s="198"/>
      <c r="F29" s="197"/>
    </row>
    <row r="30" spans="1:6" s="67" customFormat="1" ht="9" customHeight="1">
      <c r="A30" s="77"/>
      <c r="B30" s="200"/>
      <c r="C30" s="201"/>
      <c r="D30" s="201"/>
      <c r="E30" s="202"/>
      <c r="F30" s="200"/>
    </row>
    <row r="31" s="67" customFormat="1" ht="9" customHeight="1">
      <c r="E31" s="203"/>
    </row>
    <row r="32" s="67" customFormat="1" ht="12.75">
      <c r="E32" s="203"/>
    </row>
    <row r="33" s="67" customFormat="1" ht="12.75">
      <c r="E33" s="203"/>
    </row>
    <row r="34" s="67" customFormat="1" ht="12.75">
      <c r="E34" s="203"/>
    </row>
    <row r="35" s="67" customFormat="1" ht="12.75"/>
  </sheetData>
  <sheetProtection/>
  <mergeCells count="5">
    <mergeCell ref="A29:C29"/>
    <mergeCell ref="C2:F2"/>
    <mergeCell ref="A4:F4"/>
    <mergeCell ref="A6:F6"/>
    <mergeCell ref="A28:C28"/>
  </mergeCells>
  <printOptions/>
  <pageMargins left="0.35433070866141736" right="0.1968503937007874" top="0.5905511811023623"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29"/>
  <sheetViews>
    <sheetView zoomScalePageLayoutView="0" workbookViewId="0" topLeftCell="A1">
      <selection activeCell="C10" sqref="C10:F25"/>
    </sheetView>
  </sheetViews>
  <sheetFormatPr defaultColWidth="9.140625" defaultRowHeight="12.75"/>
  <cols>
    <col min="1" max="1" width="4.28125" style="77" customWidth="1"/>
    <col min="2" max="2" width="32.421875" style="77" customWidth="1"/>
    <col min="3" max="3" width="16.140625" style="77" customWidth="1"/>
    <col min="4" max="4" width="16.00390625" style="77" customWidth="1"/>
    <col min="5" max="5" width="15.421875" style="77" customWidth="1"/>
    <col min="6" max="6" width="15.57421875" style="77" customWidth="1"/>
    <col min="7" max="7" width="8.7109375" style="77" hidden="1" customWidth="1"/>
    <col min="8" max="8" width="5.57421875" style="77" hidden="1" customWidth="1"/>
    <col min="9" max="16" width="9.140625" style="77" hidden="1" customWidth="1"/>
    <col min="17" max="17" width="0.13671875" style="77" hidden="1" customWidth="1"/>
    <col min="18" max="18" width="9.140625" style="77" hidden="1" customWidth="1"/>
    <col min="19" max="19" width="0.13671875" style="77" hidden="1" customWidth="1"/>
    <col min="20" max="20" width="9.140625" style="77" hidden="1" customWidth="1"/>
    <col min="21" max="16384" width="9.140625" style="77" customWidth="1"/>
  </cols>
  <sheetData>
    <row r="1" spans="1:6" s="183" customFormat="1" ht="15.75">
      <c r="A1" s="68"/>
      <c r="D1" s="183" t="s">
        <v>439</v>
      </c>
      <c r="E1" s="184"/>
      <c r="F1" s="184"/>
    </row>
    <row r="2" spans="1:6" ht="15.75">
      <c r="A2" s="186"/>
      <c r="B2" s="187"/>
      <c r="C2" s="204"/>
      <c r="D2" s="76" t="s">
        <v>403</v>
      </c>
      <c r="E2" s="205"/>
      <c r="F2" s="205"/>
    </row>
    <row r="3" ht="15.75">
      <c r="A3" s="186"/>
    </row>
    <row r="4" spans="1:7" s="183" customFormat="1" ht="46.5" customHeight="1">
      <c r="A4" s="994" t="s">
        <v>453</v>
      </c>
      <c r="B4" s="994"/>
      <c r="C4" s="994"/>
      <c r="D4" s="994"/>
      <c r="E4" s="994"/>
      <c r="F4" s="994"/>
      <c r="G4" s="206"/>
    </row>
    <row r="5" ht="15.75">
      <c r="A5" s="207"/>
    </row>
    <row r="6" spans="1:16" s="208" customFormat="1" ht="32.25" customHeight="1">
      <c r="A6" s="992" t="s">
        <v>454</v>
      </c>
      <c r="B6" s="992"/>
      <c r="C6" s="992"/>
      <c r="D6" s="992"/>
      <c r="E6" s="992"/>
      <c r="F6" s="992"/>
      <c r="I6" s="992"/>
      <c r="J6" s="992"/>
      <c r="K6" s="992"/>
      <c r="L6" s="992"/>
      <c r="M6" s="992"/>
      <c r="N6" s="992"/>
      <c r="O6" s="992"/>
      <c r="P6" s="992"/>
    </row>
    <row r="7" ht="25.5" customHeight="1">
      <c r="A7" s="186"/>
    </row>
    <row r="8" spans="1:6" ht="87" customHeight="1">
      <c r="A8" s="209" t="s">
        <v>4</v>
      </c>
      <c r="B8" s="210" t="s">
        <v>5</v>
      </c>
      <c r="C8" s="211" t="s">
        <v>414</v>
      </c>
      <c r="D8" s="211" t="s">
        <v>415</v>
      </c>
      <c r="E8" s="211" t="s">
        <v>455</v>
      </c>
      <c r="F8" s="419" t="s">
        <v>215</v>
      </c>
    </row>
    <row r="9" spans="1:6" ht="12.75">
      <c r="A9" s="212">
        <v>1</v>
      </c>
      <c r="B9" s="212">
        <v>2</v>
      </c>
      <c r="C9" s="212">
        <v>3</v>
      </c>
      <c r="D9" s="212">
        <v>4</v>
      </c>
      <c r="E9" s="212">
        <v>5</v>
      </c>
      <c r="F9" s="420">
        <v>6</v>
      </c>
    </row>
    <row r="10" spans="1:6" ht="30" customHeight="1">
      <c r="A10" s="211" t="s">
        <v>218</v>
      </c>
      <c r="B10" s="213" t="s">
        <v>417</v>
      </c>
      <c r="C10" s="535"/>
      <c r="D10" s="535"/>
      <c r="E10" s="536"/>
      <c r="F10" s="537">
        <f>C10+D10+E10</f>
        <v>0</v>
      </c>
    </row>
    <row r="11" spans="1:6" ht="19.5" customHeight="1">
      <c r="A11" s="419" t="s">
        <v>219</v>
      </c>
      <c r="B11" s="421" t="s">
        <v>418</v>
      </c>
      <c r="C11" s="537">
        <f>C12+C13+C14+C15</f>
        <v>0</v>
      </c>
      <c r="D11" s="537">
        <f>D12+D13+D14+D15</f>
        <v>0</v>
      </c>
      <c r="E11" s="537">
        <f>E13+E15</f>
        <v>0</v>
      </c>
      <c r="F11" s="537">
        <f aca="true" t="shared" si="0" ref="F11:F24">C11+D11+E11</f>
        <v>0</v>
      </c>
    </row>
    <row r="12" spans="1:6" ht="15.75">
      <c r="A12" s="214" t="s">
        <v>321</v>
      </c>
      <c r="B12" s="215" t="s">
        <v>419</v>
      </c>
      <c r="C12" s="535"/>
      <c r="D12" s="535"/>
      <c r="E12" s="536" t="s">
        <v>335</v>
      </c>
      <c r="F12" s="537">
        <f>C12+D12</f>
        <v>0</v>
      </c>
    </row>
    <row r="13" spans="1:6" ht="20.25" customHeight="1">
      <c r="A13" s="214" t="s">
        <v>323</v>
      </c>
      <c r="B13" s="215" t="s">
        <v>420</v>
      </c>
      <c r="C13" s="535"/>
      <c r="D13" s="535"/>
      <c r="E13" s="536"/>
      <c r="F13" s="537">
        <f t="shared" si="0"/>
        <v>0</v>
      </c>
    </row>
    <row r="14" spans="1:6" ht="15.75" customHeight="1">
      <c r="A14" s="214" t="s">
        <v>405</v>
      </c>
      <c r="B14" s="215" t="s">
        <v>422</v>
      </c>
      <c r="C14" s="535"/>
      <c r="D14" s="535"/>
      <c r="E14" s="536" t="s">
        <v>335</v>
      </c>
      <c r="F14" s="537">
        <f>C14+D14</f>
        <v>0</v>
      </c>
    </row>
    <row r="15" spans="1:6" ht="18" customHeight="1">
      <c r="A15" s="214" t="s">
        <v>406</v>
      </c>
      <c r="B15" s="215" t="s">
        <v>423</v>
      </c>
      <c r="C15" s="535"/>
      <c r="D15" s="535"/>
      <c r="E15" s="538"/>
      <c r="F15" s="537">
        <f t="shared" si="0"/>
        <v>0</v>
      </c>
    </row>
    <row r="16" spans="1:6" ht="18" customHeight="1">
      <c r="A16" s="419" t="s">
        <v>221</v>
      </c>
      <c r="B16" s="421" t="s">
        <v>424</v>
      </c>
      <c r="C16" s="537">
        <f>C17+C18+C19+C20+C21+C22+C23</f>
        <v>0</v>
      </c>
      <c r="D16" s="537">
        <f>D17+D18+D19+D20+D21+D22+D23</f>
        <v>0</v>
      </c>
      <c r="E16" s="537">
        <f>E20+E21+E22+E23</f>
        <v>0</v>
      </c>
      <c r="F16" s="537">
        <f t="shared" si="0"/>
        <v>0</v>
      </c>
    </row>
    <row r="17" spans="1:6" ht="18.75" customHeight="1">
      <c r="A17" s="214" t="s">
        <v>326</v>
      </c>
      <c r="B17" s="215" t="s">
        <v>456</v>
      </c>
      <c r="C17" s="535"/>
      <c r="D17" s="535"/>
      <c r="E17" s="536" t="s">
        <v>335</v>
      </c>
      <c r="F17" s="537">
        <f>C17+D17</f>
        <v>0</v>
      </c>
    </row>
    <row r="18" spans="1:6" ht="19.5" customHeight="1">
      <c r="A18" s="214" t="s">
        <v>457</v>
      </c>
      <c r="B18" s="215" t="s">
        <v>426</v>
      </c>
      <c r="C18" s="535"/>
      <c r="D18" s="535"/>
      <c r="E18" s="536" t="s">
        <v>335</v>
      </c>
      <c r="F18" s="537">
        <f>C18+D18</f>
        <v>0</v>
      </c>
    </row>
    <row r="19" spans="1:6" ht="30.75" customHeight="1">
      <c r="A19" s="214" t="s">
        <v>330</v>
      </c>
      <c r="B19" s="215" t="s">
        <v>429</v>
      </c>
      <c r="C19" s="535"/>
      <c r="D19" s="535"/>
      <c r="E19" s="536" t="s">
        <v>335</v>
      </c>
      <c r="F19" s="537">
        <f>C19+D19</f>
        <v>0</v>
      </c>
    </row>
    <row r="20" spans="1:6" ht="17.25" customHeight="1">
      <c r="A20" s="214" t="s">
        <v>428</v>
      </c>
      <c r="B20" s="215" t="s">
        <v>431</v>
      </c>
      <c r="C20" s="535"/>
      <c r="D20" s="535"/>
      <c r="E20" s="536"/>
      <c r="F20" s="537">
        <f t="shared" si="0"/>
        <v>0</v>
      </c>
    </row>
    <row r="21" spans="1:6" ht="18" customHeight="1">
      <c r="A21" s="216" t="s">
        <v>430</v>
      </c>
      <c r="B21" s="215" t="s">
        <v>458</v>
      </c>
      <c r="C21" s="535"/>
      <c r="D21" s="535"/>
      <c r="E21" s="536"/>
      <c r="F21" s="537">
        <f t="shared" si="0"/>
        <v>0</v>
      </c>
    </row>
    <row r="22" spans="1:6" ht="16.5" customHeight="1">
      <c r="A22" s="216" t="s">
        <v>432</v>
      </c>
      <c r="B22" s="215" t="s">
        <v>423</v>
      </c>
      <c r="C22" s="535"/>
      <c r="D22" s="535"/>
      <c r="E22" s="536"/>
      <c r="F22" s="537">
        <f t="shared" si="0"/>
        <v>0</v>
      </c>
    </row>
    <row r="23" spans="1:6" ht="16.5" customHeight="1">
      <c r="A23" s="216" t="s">
        <v>433</v>
      </c>
      <c r="B23" s="215" t="s">
        <v>434</v>
      </c>
      <c r="C23" s="535"/>
      <c r="D23" s="535"/>
      <c r="E23" s="538"/>
      <c r="F23" s="537">
        <f t="shared" si="0"/>
        <v>0</v>
      </c>
    </row>
    <row r="24" spans="1:6" ht="18" customHeight="1">
      <c r="A24" s="211" t="s">
        <v>222</v>
      </c>
      <c r="B24" s="213" t="s">
        <v>459</v>
      </c>
      <c r="C24" s="535"/>
      <c r="D24" s="535"/>
      <c r="E24" s="538"/>
      <c r="F24" s="537">
        <f t="shared" si="0"/>
        <v>0</v>
      </c>
    </row>
    <row r="25" spans="1:6" ht="32.25" customHeight="1">
      <c r="A25" s="419" t="s">
        <v>223</v>
      </c>
      <c r="B25" s="421" t="s">
        <v>436</v>
      </c>
      <c r="C25" s="537">
        <f>C10+C11-C16+C24</f>
        <v>0</v>
      </c>
      <c r="D25" s="537">
        <f>D10+D11-D16+D24</f>
        <v>0</v>
      </c>
      <c r="E25" s="537">
        <f>E10+E11-E16+E24</f>
        <v>0</v>
      </c>
      <c r="F25" s="537">
        <f>F10+F11-F16+F24</f>
        <v>0</v>
      </c>
    </row>
    <row r="26" spans="1:6" s="200" customFormat="1" ht="6.75" customHeight="1">
      <c r="A26" s="188"/>
      <c r="B26" s="195"/>
      <c r="C26" s="170"/>
      <c r="D26" s="170"/>
      <c r="E26" s="217"/>
      <c r="F26" s="196"/>
    </row>
    <row r="27" spans="1:6" ht="14.25" customHeight="1">
      <c r="A27" s="988" t="s">
        <v>460</v>
      </c>
      <c r="B27" s="988"/>
      <c r="C27" s="988"/>
      <c r="D27" s="988"/>
      <c r="E27" s="197"/>
      <c r="F27" s="197"/>
    </row>
    <row r="28" spans="1:6" ht="13.5" customHeight="1">
      <c r="A28" s="993" t="s">
        <v>438</v>
      </c>
      <c r="B28" s="993"/>
      <c r="C28" s="218"/>
      <c r="D28" s="219"/>
      <c r="E28" s="197"/>
      <c r="F28" s="197"/>
    </row>
    <row r="29" ht="20.25" customHeight="1">
      <c r="C29" s="77" t="s">
        <v>461</v>
      </c>
    </row>
  </sheetData>
  <sheetProtection/>
  <mergeCells count="5">
    <mergeCell ref="I6:P6"/>
    <mergeCell ref="A27:D27"/>
    <mergeCell ref="A28:B28"/>
    <mergeCell ref="A4:F4"/>
    <mergeCell ref="A6:F6"/>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8"/>
  <sheetViews>
    <sheetView zoomScalePageLayoutView="0" workbookViewId="0" topLeftCell="E7">
      <selection activeCell="L33" sqref="L33"/>
    </sheetView>
  </sheetViews>
  <sheetFormatPr defaultColWidth="9.140625" defaultRowHeight="12.75"/>
  <cols>
    <col min="1" max="1" width="6.421875" style="221" customWidth="1"/>
    <col min="2" max="2" width="30.57421875" style="221" customWidth="1"/>
    <col min="3" max="3" width="13.421875" style="221" customWidth="1"/>
    <col min="4" max="4" width="12.00390625" style="221" customWidth="1"/>
    <col min="5" max="5" width="15.28125" style="221" customWidth="1"/>
    <col min="6" max="6" width="15.421875" style="221" customWidth="1"/>
    <col min="7" max="7" width="9.140625" style="221" customWidth="1"/>
    <col min="8" max="8" width="12.140625" style="221" customWidth="1"/>
    <col min="9" max="9" width="11.421875" style="221" customWidth="1"/>
    <col min="10" max="10" width="13.28125" style="221" customWidth="1"/>
    <col min="11" max="16384" width="9.140625" style="221" customWidth="1"/>
  </cols>
  <sheetData>
    <row r="1" spans="1:10" ht="12.75">
      <c r="A1" s="220"/>
      <c r="B1" s="220"/>
      <c r="C1" s="220"/>
      <c r="D1" s="220"/>
      <c r="E1" s="220"/>
      <c r="F1" s="220"/>
      <c r="G1" s="220"/>
      <c r="H1" s="79"/>
      <c r="J1" s="220"/>
    </row>
    <row r="2" spans="1:10" ht="12.75">
      <c r="A2" s="220"/>
      <c r="B2" s="220"/>
      <c r="C2" s="220"/>
      <c r="D2" s="220"/>
      <c r="E2" s="220"/>
      <c r="F2" s="220"/>
      <c r="G2" s="220"/>
      <c r="H2" s="119" t="s">
        <v>462</v>
      </c>
      <c r="I2" s="220"/>
      <c r="J2" s="220"/>
    </row>
    <row r="3" spans="1:10" ht="12.75">
      <c r="A3" s="220"/>
      <c r="B3" s="220"/>
      <c r="C3" s="220"/>
      <c r="D3" s="220"/>
      <c r="E3" s="220"/>
      <c r="F3" s="220"/>
      <c r="G3" s="220"/>
      <c r="H3" s="119" t="s">
        <v>463</v>
      </c>
      <c r="I3" s="220"/>
      <c r="J3" s="220"/>
    </row>
    <row r="4" spans="1:10" ht="8.25" customHeight="1">
      <c r="A4" s="220"/>
      <c r="B4" s="220"/>
      <c r="C4" s="220"/>
      <c r="D4" s="220"/>
      <c r="E4" s="220"/>
      <c r="F4" s="220"/>
      <c r="G4" s="220"/>
      <c r="H4" s="220"/>
      <c r="I4" s="220"/>
      <c r="J4" s="220"/>
    </row>
    <row r="5" spans="1:10" ht="17.25" customHeight="1">
      <c r="A5" s="919" t="s">
        <v>464</v>
      </c>
      <c r="B5" s="919"/>
      <c r="C5" s="919"/>
      <c r="D5" s="919"/>
      <c r="E5" s="919"/>
      <c r="F5" s="919"/>
      <c r="G5" s="919"/>
      <c r="H5" s="919"/>
      <c r="I5" s="919"/>
      <c r="J5" s="919"/>
    </row>
    <row r="6" spans="1:10" ht="12.75">
      <c r="A6" s="220"/>
      <c r="B6" s="220"/>
      <c r="C6" s="220"/>
      <c r="D6" s="220"/>
      <c r="E6" s="220"/>
      <c r="F6" s="220"/>
      <c r="G6" s="220"/>
      <c r="H6" s="220"/>
      <c r="I6" s="220"/>
      <c r="J6" s="220"/>
    </row>
    <row r="7" spans="1:10" ht="15.75">
      <c r="A7" s="892" t="s">
        <v>465</v>
      </c>
      <c r="B7" s="892"/>
      <c r="C7" s="892"/>
      <c r="D7" s="892"/>
      <c r="E7" s="892"/>
      <c r="F7" s="892"/>
      <c r="G7" s="892"/>
      <c r="H7" s="892"/>
      <c r="I7" s="892"/>
      <c r="J7" s="892"/>
    </row>
    <row r="8" spans="1:10" ht="12.75">
      <c r="A8" s="220"/>
      <c r="B8" s="220"/>
      <c r="C8" s="220"/>
      <c r="D8" s="220"/>
      <c r="E8" s="220"/>
      <c r="F8" s="220"/>
      <c r="G8" s="220"/>
      <c r="H8" s="220"/>
      <c r="I8" s="220"/>
      <c r="J8" s="220"/>
    </row>
    <row r="9" spans="1:10" ht="47.25" customHeight="1">
      <c r="A9" s="996" t="s">
        <v>4</v>
      </c>
      <c r="B9" s="996" t="s">
        <v>5</v>
      </c>
      <c r="C9" s="996" t="s">
        <v>53</v>
      </c>
      <c r="D9" s="996" t="s">
        <v>54</v>
      </c>
      <c r="E9" s="998" t="s">
        <v>55</v>
      </c>
      <c r="F9" s="999"/>
      <c r="G9" s="998" t="s">
        <v>466</v>
      </c>
      <c r="H9" s="999"/>
      <c r="I9" s="996" t="s">
        <v>57</v>
      </c>
      <c r="J9" s="1000" t="s">
        <v>215</v>
      </c>
    </row>
    <row r="10" spans="1:10" ht="24" customHeight="1">
      <c r="A10" s="997"/>
      <c r="B10" s="997"/>
      <c r="C10" s="997"/>
      <c r="D10" s="997"/>
      <c r="E10" s="222" t="s">
        <v>467</v>
      </c>
      <c r="F10" s="222" t="s">
        <v>468</v>
      </c>
      <c r="G10" s="222" t="s">
        <v>469</v>
      </c>
      <c r="H10" s="222" t="s">
        <v>470</v>
      </c>
      <c r="I10" s="997"/>
      <c r="J10" s="1001"/>
    </row>
    <row r="11" spans="1:10" ht="12.75">
      <c r="A11" s="223">
        <v>1</v>
      </c>
      <c r="B11" s="224">
        <v>2</v>
      </c>
      <c r="C11" s="224">
        <v>3</v>
      </c>
      <c r="D11" s="224">
        <v>4</v>
      </c>
      <c r="E11" s="224">
        <v>5</v>
      </c>
      <c r="F11" s="224">
        <v>6</v>
      </c>
      <c r="G11" s="224">
        <v>7</v>
      </c>
      <c r="H11" s="223">
        <v>8</v>
      </c>
      <c r="I11" s="224">
        <v>9</v>
      </c>
      <c r="J11" s="423">
        <v>10</v>
      </c>
    </row>
    <row r="12" spans="1:10" ht="24">
      <c r="A12" s="424" t="s">
        <v>218</v>
      </c>
      <c r="B12" s="425" t="s">
        <v>471</v>
      </c>
      <c r="C12" s="539"/>
      <c r="D12" s="539">
        <v>8809.15</v>
      </c>
      <c r="E12" s="539"/>
      <c r="F12" s="539"/>
      <c r="G12" s="539"/>
      <c r="H12" s="539"/>
      <c r="I12" s="539"/>
      <c r="J12" s="540">
        <f>SUM(C12:I12)</f>
        <v>8809.15</v>
      </c>
    </row>
    <row r="13" spans="1:10" ht="24">
      <c r="A13" s="426" t="s">
        <v>219</v>
      </c>
      <c r="B13" s="427" t="s">
        <v>472</v>
      </c>
      <c r="C13" s="541">
        <f>C14+C15</f>
        <v>0</v>
      </c>
      <c r="D13" s="541">
        <f aca="true" t="shared" si="0" ref="D13:I13">D14+D15</f>
        <v>189300.9</v>
      </c>
      <c r="E13" s="541">
        <f t="shared" si="0"/>
        <v>0</v>
      </c>
      <c r="F13" s="541">
        <f t="shared" si="0"/>
        <v>0</v>
      </c>
      <c r="G13" s="541">
        <f t="shared" si="0"/>
        <v>0</v>
      </c>
      <c r="H13" s="541">
        <f t="shared" si="0"/>
        <v>0</v>
      </c>
      <c r="I13" s="541">
        <f t="shared" si="0"/>
        <v>0</v>
      </c>
      <c r="J13" s="540">
        <f aca="true" t="shared" si="1" ref="J13:J33">SUM(C13:I13)</f>
        <v>189300.9</v>
      </c>
    </row>
    <row r="14" spans="1:10" ht="12.75">
      <c r="A14" s="222" t="s">
        <v>321</v>
      </c>
      <c r="B14" s="226" t="s">
        <v>473</v>
      </c>
      <c r="C14" s="542"/>
      <c r="D14" s="542">
        <v>188224.19</v>
      </c>
      <c r="E14" s="542"/>
      <c r="F14" s="542"/>
      <c r="G14" s="542"/>
      <c r="H14" s="542"/>
      <c r="I14" s="542"/>
      <c r="J14" s="540">
        <f t="shared" si="1"/>
        <v>188224.19</v>
      </c>
    </row>
    <row r="15" spans="1:10" ht="24">
      <c r="A15" s="222" t="s">
        <v>323</v>
      </c>
      <c r="B15" s="226" t="s">
        <v>474</v>
      </c>
      <c r="C15" s="542"/>
      <c r="D15" s="542">
        <v>1076.71</v>
      </c>
      <c r="E15" s="542"/>
      <c r="F15" s="542"/>
      <c r="G15" s="542"/>
      <c r="H15" s="542"/>
      <c r="I15" s="542"/>
      <c r="J15" s="540">
        <f t="shared" si="1"/>
        <v>1076.71</v>
      </c>
    </row>
    <row r="16" spans="1:10" ht="24">
      <c r="A16" s="426" t="s">
        <v>221</v>
      </c>
      <c r="B16" s="427" t="s">
        <v>475</v>
      </c>
      <c r="C16" s="541">
        <f>C17+C18+C19+C20</f>
        <v>0</v>
      </c>
      <c r="D16" s="541">
        <f aca="true" t="shared" si="2" ref="D16:I16">D17+D18+D19+D20</f>
        <v>186079.53</v>
      </c>
      <c r="E16" s="541">
        <f t="shared" si="2"/>
        <v>0</v>
      </c>
      <c r="F16" s="541">
        <f t="shared" si="2"/>
        <v>0</v>
      </c>
      <c r="G16" s="541">
        <f t="shared" si="2"/>
        <v>0</v>
      </c>
      <c r="H16" s="541">
        <f t="shared" si="2"/>
        <v>0</v>
      </c>
      <c r="I16" s="541">
        <f t="shared" si="2"/>
        <v>0</v>
      </c>
      <c r="J16" s="540">
        <f t="shared" si="1"/>
        <v>186079.53</v>
      </c>
    </row>
    <row r="17" spans="1:10" ht="12.75">
      <c r="A17" s="222" t="s">
        <v>326</v>
      </c>
      <c r="B17" s="226" t="s">
        <v>476</v>
      </c>
      <c r="C17" s="543"/>
      <c r="D17" s="543"/>
      <c r="E17" s="543"/>
      <c r="F17" s="543"/>
      <c r="G17" s="543"/>
      <c r="H17" s="543"/>
      <c r="I17" s="543"/>
      <c r="J17" s="540">
        <f t="shared" si="1"/>
        <v>0</v>
      </c>
    </row>
    <row r="18" spans="1:10" ht="12.75">
      <c r="A18" s="222" t="s">
        <v>328</v>
      </c>
      <c r="B18" s="226" t="s">
        <v>477</v>
      </c>
      <c r="C18" s="543"/>
      <c r="D18" s="543"/>
      <c r="E18" s="543"/>
      <c r="F18" s="543"/>
      <c r="G18" s="543"/>
      <c r="H18" s="543"/>
      <c r="I18" s="543"/>
      <c r="J18" s="540">
        <f t="shared" si="1"/>
        <v>0</v>
      </c>
    </row>
    <row r="19" spans="1:10" ht="12.75">
      <c r="A19" s="222" t="s">
        <v>330</v>
      </c>
      <c r="B19" s="226" t="s">
        <v>478</v>
      </c>
      <c r="C19" s="543"/>
      <c r="D19" s="543">
        <v>186079.53</v>
      </c>
      <c r="E19" s="543"/>
      <c r="F19" s="543"/>
      <c r="G19" s="543"/>
      <c r="H19" s="543"/>
      <c r="I19" s="543"/>
      <c r="J19" s="540">
        <f t="shared" si="1"/>
        <v>186079.53</v>
      </c>
    </row>
    <row r="20" spans="1:10" ht="12.75">
      <c r="A20" s="222" t="s">
        <v>428</v>
      </c>
      <c r="B20" s="226" t="s">
        <v>479</v>
      </c>
      <c r="C20" s="543"/>
      <c r="D20" s="543"/>
      <c r="E20" s="543"/>
      <c r="F20" s="543"/>
      <c r="G20" s="543"/>
      <c r="H20" s="543"/>
      <c r="I20" s="543"/>
      <c r="J20" s="540">
        <f t="shared" si="1"/>
        <v>0</v>
      </c>
    </row>
    <row r="21" spans="1:10" ht="12.75">
      <c r="A21" s="222" t="s">
        <v>222</v>
      </c>
      <c r="B21" s="225" t="s">
        <v>332</v>
      </c>
      <c r="C21" s="543"/>
      <c r="D21" s="543"/>
      <c r="E21" s="543"/>
      <c r="F21" s="543"/>
      <c r="G21" s="543"/>
      <c r="H21" s="543"/>
      <c r="I21" s="543"/>
      <c r="J21" s="540">
        <f t="shared" si="1"/>
        <v>0</v>
      </c>
    </row>
    <row r="22" spans="1:10" ht="24" customHeight="1">
      <c r="A22" s="422" t="s">
        <v>223</v>
      </c>
      <c r="B22" s="428" t="s">
        <v>480</v>
      </c>
      <c r="C22" s="544">
        <f>C12+C13-C16+C21</f>
        <v>0</v>
      </c>
      <c r="D22" s="544">
        <f aca="true" t="shared" si="3" ref="D22:I22">D12+D13-D16+D21</f>
        <v>12030.51999999999</v>
      </c>
      <c r="E22" s="544">
        <f t="shared" si="3"/>
        <v>0</v>
      </c>
      <c r="F22" s="544">
        <f t="shared" si="3"/>
        <v>0</v>
      </c>
      <c r="G22" s="544">
        <f t="shared" si="3"/>
        <v>0</v>
      </c>
      <c r="H22" s="544">
        <f t="shared" si="3"/>
        <v>0</v>
      </c>
      <c r="I22" s="544">
        <f t="shared" si="3"/>
        <v>0</v>
      </c>
      <c r="J22" s="540">
        <f t="shared" si="1"/>
        <v>12030.51999999999</v>
      </c>
    </row>
    <row r="23" spans="1:10" ht="24">
      <c r="A23" s="222" t="s">
        <v>225</v>
      </c>
      <c r="B23" s="227" t="s">
        <v>481</v>
      </c>
      <c r="C23" s="543"/>
      <c r="D23" s="543"/>
      <c r="E23" s="543"/>
      <c r="F23" s="543"/>
      <c r="G23" s="543"/>
      <c r="H23" s="543"/>
      <c r="I23" s="543"/>
      <c r="J23" s="540">
        <f t="shared" si="1"/>
        <v>0</v>
      </c>
    </row>
    <row r="24" spans="1:10" ht="36">
      <c r="A24" s="222" t="s">
        <v>227</v>
      </c>
      <c r="B24" s="227" t="s">
        <v>482</v>
      </c>
      <c r="C24" s="543"/>
      <c r="D24" s="543"/>
      <c r="E24" s="543"/>
      <c r="F24" s="543"/>
      <c r="G24" s="543"/>
      <c r="H24" s="543"/>
      <c r="I24" s="543"/>
      <c r="J24" s="540">
        <f t="shared" si="1"/>
        <v>0</v>
      </c>
    </row>
    <row r="25" spans="1:10" ht="24">
      <c r="A25" s="222" t="s">
        <v>229</v>
      </c>
      <c r="B25" s="228" t="s">
        <v>483</v>
      </c>
      <c r="C25" s="543"/>
      <c r="D25" s="543"/>
      <c r="E25" s="543"/>
      <c r="F25" s="543"/>
      <c r="G25" s="543"/>
      <c r="H25" s="543"/>
      <c r="I25" s="543"/>
      <c r="J25" s="540">
        <f t="shared" si="1"/>
        <v>0</v>
      </c>
    </row>
    <row r="26" spans="1:10" ht="24">
      <c r="A26" s="222" t="s">
        <v>231</v>
      </c>
      <c r="B26" s="228" t="s">
        <v>550</v>
      </c>
      <c r="C26" s="543"/>
      <c r="D26" s="543"/>
      <c r="E26" s="543"/>
      <c r="F26" s="543"/>
      <c r="G26" s="543"/>
      <c r="H26" s="543"/>
      <c r="I26" s="543"/>
      <c r="J26" s="540">
        <f t="shared" si="1"/>
        <v>0</v>
      </c>
    </row>
    <row r="27" spans="1:10" ht="48">
      <c r="A27" s="426" t="s">
        <v>232</v>
      </c>
      <c r="B27" s="429" t="s">
        <v>551</v>
      </c>
      <c r="C27" s="540">
        <f>C28+C29+C30+C31</f>
        <v>0</v>
      </c>
      <c r="D27" s="540">
        <f aca="true" t="shared" si="4" ref="D27:I27">D28+D29+D30+D31</f>
        <v>0</v>
      </c>
      <c r="E27" s="540">
        <f t="shared" si="4"/>
        <v>0</v>
      </c>
      <c r="F27" s="540">
        <f t="shared" si="4"/>
        <v>0</v>
      </c>
      <c r="G27" s="540">
        <f t="shared" si="4"/>
        <v>0</v>
      </c>
      <c r="H27" s="540">
        <f t="shared" si="4"/>
        <v>0</v>
      </c>
      <c r="I27" s="540">
        <f t="shared" si="4"/>
        <v>0</v>
      </c>
      <c r="J27" s="540">
        <f t="shared" si="1"/>
        <v>0</v>
      </c>
    </row>
    <row r="28" spans="1:10" ht="12.75">
      <c r="A28" s="222" t="s">
        <v>552</v>
      </c>
      <c r="B28" s="229" t="s">
        <v>476</v>
      </c>
      <c r="C28" s="543"/>
      <c r="D28" s="543"/>
      <c r="E28" s="543"/>
      <c r="F28" s="543"/>
      <c r="G28" s="543"/>
      <c r="H28" s="543"/>
      <c r="I28" s="543"/>
      <c r="J28" s="540">
        <f t="shared" si="1"/>
        <v>0</v>
      </c>
    </row>
    <row r="29" spans="1:10" ht="12.75">
      <c r="A29" s="222" t="s">
        <v>553</v>
      </c>
      <c r="B29" s="229" t="s">
        <v>477</v>
      </c>
      <c r="C29" s="543"/>
      <c r="D29" s="543"/>
      <c r="E29" s="543"/>
      <c r="F29" s="543"/>
      <c r="G29" s="543"/>
      <c r="H29" s="543"/>
      <c r="I29" s="543"/>
      <c r="J29" s="540">
        <f t="shared" si="1"/>
        <v>0</v>
      </c>
    </row>
    <row r="30" spans="1:10" ht="12.75">
      <c r="A30" s="222" t="s">
        <v>554</v>
      </c>
      <c r="B30" s="229" t="s">
        <v>478</v>
      </c>
      <c r="C30" s="543"/>
      <c r="D30" s="543"/>
      <c r="E30" s="543"/>
      <c r="F30" s="543"/>
      <c r="G30" s="543"/>
      <c r="H30" s="543"/>
      <c r="I30" s="543"/>
      <c r="J30" s="540">
        <f t="shared" si="1"/>
        <v>0</v>
      </c>
    </row>
    <row r="31" spans="1:10" ht="12.75">
      <c r="A31" s="222" t="s">
        <v>555</v>
      </c>
      <c r="B31" s="229" t="s">
        <v>479</v>
      </c>
      <c r="C31" s="543"/>
      <c r="D31" s="543"/>
      <c r="E31" s="543"/>
      <c r="F31" s="543"/>
      <c r="G31" s="543"/>
      <c r="H31" s="543"/>
      <c r="I31" s="543"/>
      <c r="J31" s="540">
        <f t="shared" si="1"/>
        <v>0</v>
      </c>
    </row>
    <row r="32" spans="1:10" ht="12.75">
      <c r="A32" s="222" t="s">
        <v>233</v>
      </c>
      <c r="B32" s="228" t="s">
        <v>556</v>
      </c>
      <c r="C32" s="543"/>
      <c r="D32" s="543"/>
      <c r="E32" s="543"/>
      <c r="F32" s="543"/>
      <c r="G32" s="543"/>
      <c r="H32" s="543"/>
      <c r="I32" s="543"/>
      <c r="J32" s="540">
        <f t="shared" si="1"/>
        <v>0</v>
      </c>
    </row>
    <row r="33" spans="1:10" ht="27.75" customHeight="1">
      <c r="A33" s="422" t="s">
        <v>234</v>
      </c>
      <c r="B33" s="430" t="s">
        <v>557</v>
      </c>
      <c r="C33" s="540">
        <f>C23+C24+C25-C26-C27+C32</f>
        <v>0</v>
      </c>
      <c r="D33" s="540">
        <f aca="true" t="shared" si="5" ref="D33:I33">D23+D24+D25-D26-D27+D32</f>
        <v>0</v>
      </c>
      <c r="E33" s="540">
        <f t="shared" si="5"/>
        <v>0</v>
      </c>
      <c r="F33" s="540">
        <f t="shared" si="5"/>
        <v>0</v>
      </c>
      <c r="G33" s="540">
        <f t="shared" si="5"/>
        <v>0</v>
      </c>
      <c r="H33" s="540">
        <f t="shared" si="5"/>
        <v>0</v>
      </c>
      <c r="I33" s="540">
        <f t="shared" si="5"/>
        <v>0</v>
      </c>
      <c r="J33" s="540">
        <f t="shared" si="1"/>
        <v>0</v>
      </c>
    </row>
    <row r="34" spans="1:10" ht="24">
      <c r="A34" s="422" t="s">
        <v>235</v>
      </c>
      <c r="B34" s="430" t="s">
        <v>558</v>
      </c>
      <c r="C34" s="540">
        <f>IF(C22-C33=FBA!F43,C22-C33,0)</f>
        <v>0</v>
      </c>
      <c r="D34" s="540">
        <f>IF(D22-D33=FBA!F44,D22-D33,0)</f>
        <v>12030.51999999999</v>
      </c>
      <c r="E34" s="540">
        <f>E22-E33</f>
        <v>0</v>
      </c>
      <c r="F34" s="540">
        <f>F22-F33</f>
        <v>0</v>
      </c>
      <c r="G34" s="540">
        <f>G22-G33</f>
        <v>0</v>
      </c>
      <c r="H34" s="540">
        <f>H22-H33</f>
        <v>0</v>
      </c>
      <c r="I34" s="540">
        <f>IF(I22-I33=FBA!F47,I22-I33,0)</f>
        <v>0</v>
      </c>
      <c r="J34" s="540">
        <f>IF(SUM(C34:I34)=FBA!F42,SUM(C34:I34),0)</f>
        <v>12030.51999999999</v>
      </c>
    </row>
    <row r="35" spans="1:10" ht="24">
      <c r="A35" s="422" t="s">
        <v>236</v>
      </c>
      <c r="B35" s="430" t="s">
        <v>559</v>
      </c>
      <c r="C35" s="540">
        <f>IF(C12-C23=FBA!G43,C12-C23,0)</f>
        <v>0</v>
      </c>
      <c r="D35" s="540">
        <f>IF(D12-D23=FBA!G44,D12-D23,0)</f>
        <v>8809.15</v>
      </c>
      <c r="E35" s="540">
        <f>E12-E23</f>
        <v>0</v>
      </c>
      <c r="F35" s="540">
        <f>F12-F23</f>
        <v>0</v>
      </c>
      <c r="G35" s="540">
        <f>G12-G23</f>
        <v>0</v>
      </c>
      <c r="H35" s="540">
        <f>H12-H23</f>
        <v>0</v>
      </c>
      <c r="I35" s="540">
        <f>IF(I12-I23=FBA!G47,I12-I23,0)</f>
        <v>0</v>
      </c>
      <c r="J35" s="540">
        <f>IF(SUM(C35:I35)=FBA!G42,SUM(C35:I35),0)</f>
        <v>8809.15</v>
      </c>
    </row>
    <row r="36" spans="1:10" ht="15" customHeight="1">
      <c r="A36" s="230"/>
      <c r="B36" s="230"/>
      <c r="C36" s="220"/>
      <c r="D36" s="220"/>
      <c r="E36" s="231" t="s">
        <v>560</v>
      </c>
      <c r="F36" s="220"/>
      <c r="G36" s="220"/>
      <c r="H36" s="220"/>
      <c r="I36" s="220"/>
      <c r="J36" s="220"/>
    </row>
    <row r="37" spans="1:10" ht="12.75" customHeight="1">
      <c r="A37" s="995" t="s">
        <v>561</v>
      </c>
      <c r="B37" s="995"/>
      <c r="C37" s="995"/>
      <c r="D37" s="995"/>
      <c r="E37" s="995"/>
      <c r="F37" s="995"/>
      <c r="G37" s="995"/>
      <c r="H37" s="220"/>
      <c r="I37" s="220"/>
      <c r="J37" s="220"/>
    </row>
    <row r="38" spans="1:10" ht="12.75">
      <c r="A38" s="220"/>
      <c r="B38" s="220"/>
      <c r="C38" s="220"/>
      <c r="D38" s="220"/>
      <c r="E38" s="220"/>
      <c r="F38" s="220"/>
      <c r="G38" s="220"/>
      <c r="H38" s="220"/>
      <c r="I38" s="220"/>
      <c r="J38" s="220"/>
    </row>
  </sheetData>
  <sheetProtection/>
  <mergeCells count="11">
    <mergeCell ref="I9:I10"/>
    <mergeCell ref="A37:G37"/>
    <mergeCell ref="D9:D10"/>
    <mergeCell ref="E9:F9"/>
    <mergeCell ref="G9:H9"/>
    <mergeCell ref="A5:J5"/>
    <mergeCell ref="A7:J7"/>
    <mergeCell ref="A9:A10"/>
    <mergeCell ref="B9:B10"/>
    <mergeCell ref="C9:C10"/>
    <mergeCell ref="J9:J10"/>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20"/>
  <sheetViews>
    <sheetView zoomScalePageLayoutView="0" workbookViewId="0" topLeftCell="B1">
      <selection activeCell="F16" sqref="F16"/>
    </sheetView>
  </sheetViews>
  <sheetFormatPr defaultColWidth="9.140625" defaultRowHeight="12.75"/>
  <cols>
    <col min="1" max="1" width="3.57421875" style="0" customWidth="1"/>
    <col min="2" max="2" width="62.421875" style="0" customWidth="1"/>
    <col min="3" max="3" width="10.140625" style="0" customWidth="1"/>
    <col min="4" max="4" width="9.421875" style="0" customWidth="1"/>
    <col min="5" max="5" width="10.140625" style="0" customWidth="1"/>
    <col min="6" max="6" width="9.28125" style="0" customWidth="1"/>
    <col min="7" max="7" width="8.8515625" style="0" customWidth="1"/>
    <col min="8" max="8" width="8.57421875" style="0" customWidth="1"/>
    <col min="9" max="9" width="9.8515625" style="0" customWidth="1"/>
    <col min="10" max="10" width="12.57421875" style="0" customWidth="1"/>
  </cols>
  <sheetData>
    <row r="1" spans="1:10" ht="12.75">
      <c r="A1" s="719"/>
      <c r="B1" s="719"/>
      <c r="C1" s="719"/>
      <c r="D1" s="719"/>
      <c r="E1" s="719"/>
      <c r="F1" s="719"/>
      <c r="G1" s="719"/>
      <c r="H1" s="709"/>
      <c r="I1" s="719"/>
      <c r="J1" s="719"/>
    </row>
    <row r="2" spans="1:10" ht="12.75">
      <c r="A2" s="719"/>
      <c r="B2" s="719"/>
      <c r="C2" s="719"/>
      <c r="D2" s="719"/>
      <c r="E2" s="719"/>
      <c r="F2" s="719"/>
      <c r="G2" s="719"/>
      <c r="H2" s="708" t="s">
        <v>833</v>
      </c>
      <c r="I2" s="720"/>
      <c r="J2" s="720"/>
    </row>
    <row r="3" spans="1:10" ht="12.75">
      <c r="A3" s="719"/>
      <c r="B3" s="719"/>
      <c r="C3" s="719"/>
      <c r="D3" s="719"/>
      <c r="E3" s="719"/>
      <c r="F3" s="719"/>
      <c r="G3" s="719"/>
      <c r="H3" s="708" t="s">
        <v>834</v>
      </c>
      <c r="I3" s="719"/>
      <c r="J3" s="719"/>
    </row>
    <row r="4" spans="1:10" ht="9" customHeight="1">
      <c r="A4" s="719"/>
      <c r="B4" s="719"/>
      <c r="C4" s="719"/>
      <c r="D4" s="719"/>
      <c r="E4" s="719"/>
      <c r="F4" s="719"/>
      <c r="G4" s="719"/>
      <c r="H4" s="719"/>
      <c r="I4" s="719"/>
      <c r="J4" s="719"/>
    </row>
    <row r="5" spans="1:10" ht="37.5" customHeight="1">
      <c r="A5" s="1005" t="s">
        <v>835</v>
      </c>
      <c r="B5" s="1006"/>
      <c r="C5" s="1006"/>
      <c r="D5" s="1006"/>
      <c r="E5" s="1006"/>
      <c r="F5" s="1006"/>
      <c r="G5" s="1006"/>
      <c r="H5" s="1006"/>
      <c r="I5" s="1006"/>
      <c r="J5" s="1006"/>
    </row>
    <row r="6" spans="1:10" ht="9" customHeight="1">
      <c r="A6" s="719"/>
      <c r="B6" s="719"/>
      <c r="C6" s="719"/>
      <c r="D6" s="719"/>
      <c r="E6" s="719"/>
      <c r="F6" s="719"/>
      <c r="G6" s="719"/>
      <c r="H6" s="719"/>
      <c r="I6" s="719"/>
      <c r="J6" s="719"/>
    </row>
    <row r="7" spans="1:10" ht="34.5" customHeight="1">
      <c r="A7" s="960" t="s">
        <v>836</v>
      </c>
      <c r="B7" s="1006"/>
      <c r="C7" s="1006"/>
      <c r="D7" s="1006"/>
      <c r="E7" s="1006"/>
      <c r="F7" s="1006"/>
      <c r="G7" s="1006"/>
      <c r="H7" s="1006"/>
      <c r="I7" s="1006"/>
      <c r="J7" s="1006"/>
    </row>
    <row r="8" spans="1:10" ht="12.75">
      <c r="A8" s="719"/>
      <c r="B8" s="719"/>
      <c r="C8" s="719"/>
      <c r="D8" s="719"/>
      <c r="E8" s="719"/>
      <c r="F8" s="719"/>
      <c r="G8" s="719"/>
      <c r="H8" s="719"/>
      <c r="I8" s="719"/>
      <c r="J8" s="719"/>
    </row>
    <row r="9" spans="1:10" ht="41.25" customHeight="1">
      <c r="A9" s="1007" t="s">
        <v>4</v>
      </c>
      <c r="B9" s="1002" t="s">
        <v>5</v>
      </c>
      <c r="C9" s="1002" t="s">
        <v>53</v>
      </c>
      <c r="D9" s="1002" t="s">
        <v>54</v>
      </c>
      <c r="E9" s="1002" t="s">
        <v>55</v>
      </c>
      <c r="F9" s="1002"/>
      <c r="G9" s="1002" t="s">
        <v>466</v>
      </c>
      <c r="H9" s="1002"/>
      <c r="I9" s="1002" t="s">
        <v>57</v>
      </c>
      <c r="J9" s="1003" t="s">
        <v>215</v>
      </c>
    </row>
    <row r="10" spans="1:10" ht="45" customHeight="1">
      <c r="A10" s="1007"/>
      <c r="B10" s="1002"/>
      <c r="C10" s="1002"/>
      <c r="D10" s="1002"/>
      <c r="E10" s="721" t="s">
        <v>467</v>
      </c>
      <c r="F10" s="721" t="s">
        <v>468</v>
      </c>
      <c r="G10" s="721" t="s">
        <v>469</v>
      </c>
      <c r="H10" s="721" t="s">
        <v>470</v>
      </c>
      <c r="I10" s="1002"/>
      <c r="J10" s="1003"/>
    </row>
    <row r="11" spans="1:10" ht="12.75">
      <c r="A11" s="722">
        <v>1</v>
      </c>
      <c r="B11" s="723">
        <v>2</v>
      </c>
      <c r="C11" s="723">
        <v>3</v>
      </c>
      <c r="D11" s="723">
        <v>4</v>
      </c>
      <c r="E11" s="723">
        <v>5</v>
      </c>
      <c r="F11" s="723">
        <v>6</v>
      </c>
      <c r="G11" s="723">
        <v>7</v>
      </c>
      <c r="H11" s="722">
        <v>8</v>
      </c>
      <c r="I11" s="723">
        <v>9</v>
      </c>
      <c r="J11" s="724">
        <v>10</v>
      </c>
    </row>
    <row r="12" spans="1:10" ht="25.5">
      <c r="A12" s="711" t="s">
        <v>218</v>
      </c>
      <c r="B12" s="725" t="s">
        <v>837</v>
      </c>
      <c r="C12" s="726"/>
      <c r="D12" s="726"/>
      <c r="E12" s="726"/>
      <c r="F12" s="726"/>
      <c r="G12" s="726"/>
      <c r="H12" s="726"/>
      <c r="I12" s="726"/>
      <c r="J12" s="551">
        <f>SUM(C12:I12)</f>
        <v>0</v>
      </c>
    </row>
    <row r="13" spans="1:10" ht="25.5">
      <c r="A13" s="711" t="s">
        <v>219</v>
      </c>
      <c r="B13" s="727" t="s">
        <v>838</v>
      </c>
      <c r="C13" s="726"/>
      <c r="D13" s="726"/>
      <c r="E13" s="726"/>
      <c r="F13" s="726"/>
      <c r="G13" s="726"/>
      <c r="H13" s="726"/>
      <c r="I13" s="726"/>
      <c r="J13" s="551">
        <f>SUM(C13:I13)</f>
        <v>0</v>
      </c>
    </row>
    <row r="14" spans="1:10" s="729" customFormat="1" ht="8.25" customHeight="1">
      <c r="A14" s="728"/>
      <c r="B14" s="728"/>
      <c r="C14" s="728"/>
      <c r="D14" s="728"/>
      <c r="E14" s="728"/>
      <c r="F14" s="728"/>
      <c r="G14" s="728"/>
      <c r="H14" s="728"/>
      <c r="I14" s="728"/>
      <c r="J14" s="728"/>
    </row>
    <row r="15" spans="1:10" s="729" customFormat="1" ht="7.5" customHeight="1">
      <c r="A15" s="1004" t="s">
        <v>839</v>
      </c>
      <c r="B15" s="1004"/>
      <c r="C15" s="1004"/>
      <c r="D15" s="1004"/>
      <c r="E15" s="1004"/>
      <c r="F15" s="1004"/>
      <c r="G15" s="1004"/>
      <c r="H15" s="1004"/>
      <c r="I15" s="1004"/>
      <c r="J15" s="1004"/>
    </row>
    <row r="16" spans="1:10" ht="12.75">
      <c r="A16" s="708" t="s">
        <v>827</v>
      </c>
      <c r="B16" s="719"/>
      <c r="C16" s="719"/>
      <c r="D16" s="719"/>
      <c r="E16" s="719"/>
      <c r="F16" s="719"/>
      <c r="G16" s="719"/>
      <c r="H16" s="719"/>
      <c r="I16" s="719"/>
      <c r="J16" s="719"/>
    </row>
    <row r="17" spans="1:10" ht="12.75">
      <c r="A17" s="719"/>
      <c r="B17" s="719"/>
      <c r="C17" s="719"/>
      <c r="D17" s="719"/>
      <c r="E17" s="719"/>
      <c r="F17" s="719"/>
      <c r="G17" s="719"/>
      <c r="H17" s="719"/>
      <c r="I17" s="719"/>
      <c r="J17" s="719"/>
    </row>
    <row r="18" spans="1:10" ht="12.75">
      <c r="A18" s="719"/>
      <c r="B18" s="719"/>
      <c r="C18" s="719"/>
      <c r="D18" s="719"/>
      <c r="E18" s="719"/>
      <c r="F18" s="719"/>
      <c r="G18" s="719"/>
      <c r="H18" s="719"/>
      <c r="I18" s="719"/>
      <c r="J18" s="719"/>
    </row>
    <row r="19" spans="1:10" ht="12.75">
      <c r="A19" s="719"/>
      <c r="B19" s="719"/>
      <c r="C19" s="719"/>
      <c r="D19" s="719"/>
      <c r="E19" s="719"/>
      <c r="F19" s="719"/>
      <c r="G19" s="719"/>
      <c r="H19" s="719"/>
      <c r="I19" s="719"/>
      <c r="J19" s="719"/>
    </row>
    <row r="20" spans="1:10" ht="12.75">
      <c r="A20" s="719"/>
      <c r="B20" s="719"/>
      <c r="C20" s="719"/>
      <c r="D20" s="719"/>
      <c r="E20" s="719"/>
      <c r="F20" s="719"/>
      <c r="G20" s="719"/>
      <c r="H20" s="719"/>
      <c r="I20" s="719"/>
      <c r="J20" s="719"/>
    </row>
  </sheetData>
  <sheetProtection/>
  <mergeCells count="11">
    <mergeCell ref="E9:F9"/>
    <mergeCell ref="G9:H9"/>
    <mergeCell ref="I9:I10"/>
    <mergeCell ref="J9:J10"/>
    <mergeCell ref="A15:J15"/>
    <mergeCell ref="A5:J5"/>
    <mergeCell ref="A7:J7"/>
    <mergeCell ref="A9:A10"/>
    <mergeCell ref="B9:B10"/>
    <mergeCell ref="C9:C10"/>
    <mergeCell ref="D9:D10"/>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E22"/>
  <sheetViews>
    <sheetView zoomScalePageLayoutView="0" workbookViewId="0" topLeftCell="A4">
      <selection activeCell="D18" sqref="D18"/>
    </sheetView>
  </sheetViews>
  <sheetFormatPr defaultColWidth="9.140625" defaultRowHeight="12.75"/>
  <cols>
    <col min="1" max="1" width="4.57421875" style="233" customWidth="1"/>
    <col min="2" max="2" width="1.8515625" style="233" customWidth="1"/>
    <col min="3" max="3" width="64.140625" style="233" customWidth="1"/>
    <col min="4" max="4" width="14.421875" style="233" customWidth="1"/>
    <col min="5" max="5" width="14.8515625" style="233" customWidth="1"/>
    <col min="6" max="16384" width="9.140625" style="233" customWidth="1"/>
  </cols>
  <sheetData>
    <row r="1" spans="3:5" ht="12.75">
      <c r="C1" s="1015"/>
      <c r="D1" s="1015"/>
      <c r="E1" s="1015"/>
    </row>
    <row r="2" spans="1:5" ht="14.25">
      <c r="A2" s="234"/>
      <c r="B2" s="234"/>
      <c r="C2" s="235" t="s">
        <v>562</v>
      </c>
      <c r="D2" s="236"/>
      <c r="E2" s="236"/>
    </row>
    <row r="3" spans="1:5" ht="14.25">
      <c r="A3" s="234"/>
      <c r="B3" s="237"/>
      <c r="C3" s="158" t="s">
        <v>563</v>
      </c>
      <c r="D3" s="238"/>
      <c r="E3" s="238"/>
    </row>
    <row r="4" spans="1:5" ht="14.25">
      <c r="A4" s="234"/>
      <c r="B4" s="234"/>
      <c r="C4" s="234"/>
      <c r="D4" s="234"/>
      <c r="E4" s="234"/>
    </row>
    <row r="5" spans="1:5" ht="33" customHeight="1">
      <c r="A5" s="1016" t="s">
        <v>564</v>
      </c>
      <c r="B5" s="1016"/>
      <c r="C5" s="1016"/>
      <c r="D5" s="1016"/>
      <c r="E5" s="1016"/>
    </row>
    <row r="6" spans="1:5" ht="12.75" customHeight="1">
      <c r="A6" s="239"/>
      <c r="B6" s="239"/>
      <c r="C6" s="239"/>
      <c r="D6" s="239"/>
      <c r="E6" s="239"/>
    </row>
    <row r="7" spans="1:5" ht="14.25">
      <c r="A7" s="1017" t="s">
        <v>565</v>
      </c>
      <c r="B7" s="1017"/>
      <c r="C7" s="1017"/>
      <c r="D7" s="1017"/>
      <c r="E7" s="1017"/>
    </row>
    <row r="8" spans="1:5" ht="14.25">
      <c r="A8" s="234"/>
      <c r="B8" s="234"/>
      <c r="C8" s="234"/>
      <c r="D8" s="234"/>
      <c r="E8" s="234"/>
    </row>
    <row r="9" spans="1:5" ht="74.25" customHeight="1">
      <c r="A9" s="240" t="s">
        <v>4</v>
      </c>
      <c r="B9" s="1018" t="s">
        <v>397</v>
      </c>
      <c r="C9" s="1019"/>
      <c r="D9" s="240" t="s">
        <v>7</v>
      </c>
      <c r="E9" s="240" t="s">
        <v>8</v>
      </c>
    </row>
    <row r="10" spans="1:5" ht="15">
      <c r="A10" s="241">
        <v>1</v>
      </c>
      <c r="B10" s="1009">
        <v>2</v>
      </c>
      <c r="C10" s="1010"/>
      <c r="D10" s="241">
        <v>3</v>
      </c>
      <c r="E10" s="242">
        <v>4</v>
      </c>
    </row>
    <row r="11" spans="1:5" ht="14.25">
      <c r="A11" s="419" t="s">
        <v>218</v>
      </c>
      <c r="B11" s="1011" t="s">
        <v>566</v>
      </c>
      <c r="C11" s="1012"/>
      <c r="D11" s="545">
        <f>SUM(D12:D19)</f>
        <v>294.25</v>
      </c>
      <c r="E11" s="545">
        <f>SUM(E12:E19)</f>
        <v>144.5</v>
      </c>
    </row>
    <row r="12" spans="1:5" ht="18" customHeight="1">
      <c r="A12" s="241" t="s">
        <v>398</v>
      </c>
      <c r="B12" s="243"/>
      <c r="C12" s="244" t="s">
        <v>567</v>
      </c>
      <c r="D12" s="546"/>
      <c r="E12" s="546"/>
    </row>
    <row r="13" spans="1:5" ht="18" customHeight="1">
      <c r="A13" s="241" t="s">
        <v>399</v>
      </c>
      <c r="B13" s="243"/>
      <c r="C13" s="244" t="s">
        <v>568</v>
      </c>
      <c r="D13" s="546"/>
      <c r="E13" s="546"/>
    </row>
    <row r="14" spans="1:5" ht="18" customHeight="1">
      <c r="A14" s="245" t="s">
        <v>261</v>
      </c>
      <c r="B14" s="243"/>
      <c r="C14" s="244" t="s">
        <v>569</v>
      </c>
      <c r="D14" s="546"/>
      <c r="E14" s="546"/>
    </row>
    <row r="15" spans="1:5" ht="18" customHeight="1">
      <c r="A15" s="245" t="s">
        <v>404</v>
      </c>
      <c r="B15" s="246"/>
      <c r="C15" s="247" t="s">
        <v>570</v>
      </c>
      <c r="D15" s="546"/>
      <c r="E15" s="546"/>
    </row>
    <row r="16" spans="1:5" ht="18" customHeight="1">
      <c r="A16" s="245" t="s">
        <v>408</v>
      </c>
      <c r="B16" s="243"/>
      <c r="C16" s="244" t="s">
        <v>571</v>
      </c>
      <c r="D16" s="546"/>
      <c r="E16" s="546"/>
    </row>
    <row r="17" spans="1:5" ht="18" customHeight="1">
      <c r="A17" s="245" t="s">
        <v>572</v>
      </c>
      <c r="B17" s="243"/>
      <c r="C17" s="244" t="s">
        <v>573</v>
      </c>
      <c r="D17" s="546">
        <v>100</v>
      </c>
      <c r="E17" s="546"/>
    </row>
    <row r="18" spans="1:5" ht="30">
      <c r="A18" s="241" t="s">
        <v>574</v>
      </c>
      <c r="B18" s="243"/>
      <c r="C18" s="244" t="s">
        <v>575</v>
      </c>
      <c r="D18" s="546"/>
      <c r="E18" s="546"/>
    </row>
    <row r="19" spans="1:5" ht="16.5" customHeight="1">
      <c r="A19" s="245" t="s">
        <v>576</v>
      </c>
      <c r="B19" s="243"/>
      <c r="C19" s="244" t="s">
        <v>577</v>
      </c>
      <c r="D19" s="546">
        <v>194.25</v>
      </c>
      <c r="E19" s="546">
        <v>144.5</v>
      </c>
    </row>
    <row r="20" spans="1:5" ht="16.5" customHeight="1">
      <c r="A20" s="240" t="s">
        <v>219</v>
      </c>
      <c r="B20" s="1013" t="s">
        <v>578</v>
      </c>
      <c r="C20" s="1014"/>
      <c r="D20" s="547"/>
      <c r="E20" s="547"/>
    </row>
    <row r="21" spans="1:5" ht="16.5" customHeight="1">
      <c r="A21" s="419" t="s">
        <v>221</v>
      </c>
      <c r="B21" s="1011" t="s">
        <v>579</v>
      </c>
      <c r="C21" s="1012"/>
      <c r="D21" s="545">
        <f>IF(D11-D20=FBA!F48,D11-D20,0)</f>
        <v>294.25</v>
      </c>
      <c r="E21" s="643">
        <f>IF(E11-E20=FBA!G48,E11-E20,0)</f>
        <v>144.5</v>
      </c>
    </row>
    <row r="22" spans="3:5" ht="12.75">
      <c r="C22" s="1008" t="s">
        <v>401</v>
      </c>
      <c r="D22" s="1008"/>
      <c r="E22" s="1008"/>
    </row>
  </sheetData>
  <sheetProtection/>
  <mergeCells count="9">
    <mergeCell ref="C22:E22"/>
    <mergeCell ref="B10:C10"/>
    <mergeCell ref="B11:C11"/>
    <mergeCell ref="B20:C20"/>
    <mergeCell ref="B21:C21"/>
    <mergeCell ref="C1:E1"/>
    <mergeCell ref="A5:E5"/>
    <mergeCell ref="A7:E7"/>
    <mergeCell ref="B9:C9"/>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0">
      <selection activeCell="M29" sqref="M29"/>
    </sheetView>
  </sheetViews>
  <sheetFormatPr defaultColWidth="9.140625" defaultRowHeight="12.75"/>
  <cols>
    <col min="1" max="1" width="5.8515625" style="208" customWidth="1"/>
    <col min="2" max="2" width="1.8515625" style="208" customWidth="1"/>
    <col min="3" max="3" width="33.8515625" style="208" customWidth="1"/>
    <col min="4" max="4" width="12.57421875" style="208" customWidth="1"/>
    <col min="5" max="5" width="13.140625" style="208" customWidth="1"/>
    <col min="6" max="6" width="8.421875" style="208" customWidth="1"/>
    <col min="7" max="7" width="11.8515625" style="208" customWidth="1"/>
    <col min="8" max="8" width="13.140625" style="208" customWidth="1"/>
    <col min="9" max="9" width="8.57421875" style="208" customWidth="1"/>
    <col min="10" max="16384" width="9.140625" style="208" customWidth="1"/>
  </cols>
  <sheetData>
    <row r="1" ht="12.75">
      <c r="F1" s="203"/>
    </row>
    <row r="2" spans="6:9" ht="12.75">
      <c r="F2" s="1022" t="s">
        <v>402</v>
      </c>
      <c r="G2" s="1022"/>
      <c r="H2" s="1022"/>
      <c r="I2" s="1022"/>
    </row>
    <row r="3" spans="2:6" ht="12.75">
      <c r="B3" s="206"/>
      <c r="F3" s="254" t="s">
        <v>580</v>
      </c>
    </row>
    <row r="5" spans="1:9" ht="32.25" customHeight="1">
      <c r="A5" s="992" t="s">
        <v>581</v>
      </c>
      <c r="B5" s="992"/>
      <c r="C5" s="992"/>
      <c r="D5" s="992"/>
      <c r="E5" s="992"/>
      <c r="F5" s="992"/>
      <c r="G5" s="992"/>
      <c r="H5" s="992"/>
      <c r="I5" s="992"/>
    </row>
    <row r="6" spans="1:9" ht="12.75" customHeight="1">
      <c r="A6" s="232"/>
      <c r="B6" s="232"/>
      <c r="C6" s="232"/>
      <c r="D6" s="232"/>
      <c r="E6" s="232"/>
      <c r="F6" s="232"/>
      <c r="G6" s="232"/>
      <c r="H6" s="232"/>
      <c r="I6" s="232"/>
    </row>
    <row r="7" spans="1:9" ht="31.5" customHeight="1">
      <c r="A7" s="992" t="s">
        <v>582</v>
      </c>
      <c r="B7" s="992"/>
      <c r="C7" s="992"/>
      <c r="D7" s="992"/>
      <c r="E7" s="992"/>
      <c r="F7" s="992"/>
      <c r="G7" s="992"/>
      <c r="H7" s="992"/>
      <c r="I7" s="992"/>
    </row>
    <row r="9" spans="1:9" ht="25.5" customHeight="1">
      <c r="A9" s="1023" t="s">
        <v>4</v>
      </c>
      <c r="B9" s="1024" t="s">
        <v>397</v>
      </c>
      <c r="C9" s="1025"/>
      <c r="D9" s="1023" t="s">
        <v>7</v>
      </c>
      <c r="E9" s="1023"/>
      <c r="F9" s="1023"/>
      <c r="G9" s="1023" t="s">
        <v>8</v>
      </c>
      <c r="H9" s="1023"/>
      <c r="I9" s="1023"/>
    </row>
    <row r="10" spans="1:9" ht="114.75">
      <c r="A10" s="1023"/>
      <c r="B10" s="1026"/>
      <c r="C10" s="1027"/>
      <c r="D10" s="249" t="s">
        <v>583</v>
      </c>
      <c r="E10" s="249" t="s">
        <v>584</v>
      </c>
      <c r="F10" s="249" t="s">
        <v>585</v>
      </c>
      <c r="G10" s="249" t="s">
        <v>583</v>
      </c>
      <c r="H10" s="249" t="s">
        <v>584</v>
      </c>
      <c r="I10" s="249" t="s">
        <v>585</v>
      </c>
    </row>
    <row r="11" spans="1:9" ht="12.75">
      <c r="A11" s="249">
        <v>1</v>
      </c>
      <c r="B11" s="1028">
        <v>2</v>
      </c>
      <c r="C11" s="1029"/>
      <c r="D11" s="249">
        <v>3</v>
      </c>
      <c r="E11" s="249">
        <v>4</v>
      </c>
      <c r="F11" s="249">
        <v>5</v>
      </c>
      <c r="G11" s="249">
        <v>6</v>
      </c>
      <c r="H11" s="249">
        <v>7</v>
      </c>
      <c r="I11" s="249">
        <v>8</v>
      </c>
    </row>
    <row r="12" spans="1:9" ht="25.5" customHeight="1">
      <c r="A12" s="431" t="s">
        <v>218</v>
      </c>
      <c r="B12" s="1036" t="s">
        <v>586</v>
      </c>
      <c r="C12" s="1037"/>
      <c r="D12" s="548">
        <f aca="true" t="shared" si="0" ref="D12:I12">D13+D14+D17+D23+D24+D27</f>
        <v>193354.91999999998</v>
      </c>
      <c r="E12" s="548">
        <f t="shared" si="0"/>
        <v>193262.96</v>
      </c>
      <c r="F12" s="548">
        <f t="shared" si="0"/>
        <v>0</v>
      </c>
      <c r="G12" s="548">
        <f t="shared" si="0"/>
        <v>203878.37</v>
      </c>
      <c r="H12" s="548">
        <f t="shared" si="0"/>
        <v>203878.37</v>
      </c>
      <c r="I12" s="548">
        <f t="shared" si="0"/>
        <v>0</v>
      </c>
    </row>
    <row r="13" spans="1:9" ht="15" customHeight="1">
      <c r="A13" s="249" t="s">
        <v>587</v>
      </c>
      <c r="B13" s="1038" t="s">
        <v>588</v>
      </c>
      <c r="C13" s="1039"/>
      <c r="D13" s="549"/>
      <c r="E13" s="549"/>
      <c r="F13" s="549"/>
      <c r="G13" s="549"/>
      <c r="H13" s="549"/>
      <c r="I13" s="549"/>
    </row>
    <row r="14" spans="1:9" ht="15" customHeight="1">
      <c r="A14" s="420" t="s">
        <v>399</v>
      </c>
      <c r="B14" s="1020" t="s">
        <v>589</v>
      </c>
      <c r="C14" s="1021"/>
      <c r="D14" s="548">
        <f aca="true" t="shared" si="1" ref="D14:I14">D15+D16</f>
        <v>0</v>
      </c>
      <c r="E14" s="548">
        <f t="shared" si="1"/>
        <v>0</v>
      </c>
      <c r="F14" s="548">
        <f t="shared" si="1"/>
        <v>0</v>
      </c>
      <c r="G14" s="548">
        <f t="shared" si="1"/>
        <v>0</v>
      </c>
      <c r="H14" s="548">
        <f t="shared" si="1"/>
        <v>0</v>
      </c>
      <c r="I14" s="548">
        <f t="shared" si="1"/>
        <v>0</v>
      </c>
    </row>
    <row r="15" spans="1:9" ht="15" customHeight="1">
      <c r="A15" s="249" t="s">
        <v>590</v>
      </c>
      <c r="B15" s="250"/>
      <c r="C15" s="251" t="s">
        <v>591</v>
      </c>
      <c r="D15" s="549"/>
      <c r="E15" s="549"/>
      <c r="F15" s="549"/>
      <c r="G15" s="549"/>
      <c r="H15" s="549"/>
      <c r="I15" s="549"/>
    </row>
    <row r="16" spans="1:9" ht="15" customHeight="1">
      <c r="A16" s="249" t="s">
        <v>592</v>
      </c>
      <c r="B16" s="250"/>
      <c r="C16" s="251" t="s">
        <v>593</v>
      </c>
      <c r="D16" s="549"/>
      <c r="E16" s="549"/>
      <c r="F16" s="549"/>
      <c r="G16" s="549"/>
      <c r="H16" s="549"/>
      <c r="I16" s="549"/>
    </row>
    <row r="17" spans="1:9" ht="25.5" customHeight="1">
      <c r="A17" s="420" t="s">
        <v>261</v>
      </c>
      <c r="B17" s="1020" t="s">
        <v>594</v>
      </c>
      <c r="C17" s="1021"/>
      <c r="D17" s="548">
        <f aca="true" t="shared" si="2" ref="D17:I17">D18+D19+D20+D21+D22</f>
        <v>0</v>
      </c>
      <c r="E17" s="548">
        <f t="shared" si="2"/>
        <v>0</v>
      </c>
      <c r="F17" s="548">
        <f t="shared" si="2"/>
        <v>0</v>
      </c>
      <c r="G17" s="548">
        <f t="shared" si="2"/>
        <v>0</v>
      </c>
      <c r="H17" s="548">
        <f t="shared" si="2"/>
        <v>0</v>
      </c>
      <c r="I17" s="548">
        <f t="shared" si="2"/>
        <v>0</v>
      </c>
    </row>
    <row r="18" spans="1:9" ht="15" customHeight="1">
      <c r="A18" s="249" t="s">
        <v>595</v>
      </c>
      <c r="B18" s="250"/>
      <c r="C18" s="251" t="s">
        <v>596</v>
      </c>
      <c r="D18" s="549"/>
      <c r="E18" s="549"/>
      <c r="F18" s="549"/>
      <c r="G18" s="549"/>
      <c r="H18" s="549"/>
      <c r="I18" s="549"/>
    </row>
    <row r="19" spans="1:9" ht="15" customHeight="1">
      <c r="A19" s="249" t="s">
        <v>597</v>
      </c>
      <c r="B19" s="250"/>
      <c r="C19" s="251" t="s">
        <v>598</v>
      </c>
      <c r="D19" s="549"/>
      <c r="E19" s="549"/>
      <c r="F19" s="549"/>
      <c r="G19" s="549"/>
      <c r="H19" s="549"/>
      <c r="I19" s="549"/>
    </row>
    <row r="20" spans="1:9" ht="15" customHeight="1">
      <c r="A20" s="249" t="s">
        <v>599</v>
      </c>
      <c r="B20" s="250"/>
      <c r="C20" s="251" t="s">
        <v>600</v>
      </c>
      <c r="D20" s="549"/>
      <c r="E20" s="549"/>
      <c r="F20" s="549"/>
      <c r="G20" s="549"/>
      <c r="H20" s="549"/>
      <c r="I20" s="549"/>
    </row>
    <row r="21" spans="1:9" ht="15" customHeight="1">
      <c r="A21" s="249" t="s">
        <v>601</v>
      </c>
      <c r="B21" s="250"/>
      <c r="C21" s="251" t="s">
        <v>602</v>
      </c>
      <c r="D21" s="549"/>
      <c r="E21" s="549"/>
      <c r="F21" s="549"/>
      <c r="G21" s="549"/>
      <c r="H21" s="549"/>
      <c r="I21" s="549"/>
    </row>
    <row r="22" spans="1:9" ht="15" customHeight="1">
      <c r="A22" s="249" t="s">
        <v>603</v>
      </c>
      <c r="B22" s="250"/>
      <c r="C22" s="251" t="s">
        <v>604</v>
      </c>
      <c r="D22" s="549"/>
      <c r="E22" s="549"/>
      <c r="F22" s="549"/>
      <c r="G22" s="549"/>
      <c r="H22" s="549"/>
      <c r="I22" s="549"/>
    </row>
    <row r="23" spans="1:9" ht="25.5" customHeight="1">
      <c r="A23" s="249" t="s">
        <v>404</v>
      </c>
      <c r="B23" s="1032" t="s">
        <v>605</v>
      </c>
      <c r="C23" s="1033"/>
      <c r="D23" s="549"/>
      <c r="E23" s="549"/>
      <c r="F23" s="549"/>
      <c r="G23" s="549"/>
      <c r="H23" s="549"/>
      <c r="I23" s="549"/>
    </row>
    <row r="24" spans="1:9" ht="14.25" customHeight="1">
      <c r="A24" s="420" t="s">
        <v>408</v>
      </c>
      <c r="B24" s="1020" t="s">
        <v>69</v>
      </c>
      <c r="C24" s="1021"/>
      <c r="D24" s="548">
        <f aca="true" t="shared" si="3" ref="D24:I24">D25+D26</f>
        <v>193354.91999999998</v>
      </c>
      <c r="E24" s="548">
        <f t="shared" si="3"/>
        <v>193262.96</v>
      </c>
      <c r="F24" s="548">
        <f t="shared" si="3"/>
        <v>0</v>
      </c>
      <c r="G24" s="548">
        <f t="shared" si="3"/>
        <v>203820.07</v>
      </c>
      <c r="H24" s="548">
        <f t="shared" si="3"/>
        <v>203820.07</v>
      </c>
      <c r="I24" s="548">
        <f t="shared" si="3"/>
        <v>0</v>
      </c>
    </row>
    <row r="25" spans="1:9" ht="14.25" customHeight="1">
      <c r="A25" s="249" t="s">
        <v>606</v>
      </c>
      <c r="B25" s="250"/>
      <c r="C25" s="251" t="s">
        <v>607</v>
      </c>
      <c r="D25" s="549">
        <v>193262.96</v>
      </c>
      <c r="E25" s="549">
        <v>193262.96</v>
      </c>
      <c r="F25" s="549"/>
      <c r="G25" s="549">
        <v>203820.07</v>
      </c>
      <c r="H25" s="549">
        <v>203820.07</v>
      </c>
      <c r="I25" s="549"/>
    </row>
    <row r="26" spans="1:9" ht="14.25" customHeight="1">
      <c r="A26" s="249" t="s">
        <v>608</v>
      </c>
      <c r="B26" s="250"/>
      <c r="C26" s="251" t="s">
        <v>604</v>
      </c>
      <c r="D26" s="549">
        <v>91.96</v>
      </c>
      <c r="E26" s="549"/>
      <c r="F26" s="549"/>
      <c r="G26" s="549"/>
      <c r="H26" s="549"/>
      <c r="I26" s="549"/>
    </row>
    <row r="27" spans="1:9" ht="14.25" customHeight="1">
      <c r="A27" s="249" t="s">
        <v>572</v>
      </c>
      <c r="B27" s="1032" t="s">
        <v>71</v>
      </c>
      <c r="C27" s="1033"/>
      <c r="D27" s="549"/>
      <c r="E27" s="549"/>
      <c r="F27" s="549"/>
      <c r="G27" s="549">
        <v>58.3</v>
      </c>
      <c r="H27" s="549">
        <v>58.3</v>
      </c>
      <c r="I27" s="549"/>
    </row>
    <row r="28" spans="1:9" ht="38.25" customHeight="1">
      <c r="A28" s="248" t="s">
        <v>219</v>
      </c>
      <c r="B28" s="1034" t="s">
        <v>609</v>
      </c>
      <c r="C28" s="1035"/>
      <c r="D28" s="550"/>
      <c r="E28" s="550"/>
      <c r="F28" s="550"/>
      <c r="G28" s="550"/>
      <c r="H28" s="550"/>
      <c r="I28" s="550"/>
    </row>
    <row r="29" spans="1:9" ht="25.5" customHeight="1">
      <c r="A29" s="431" t="s">
        <v>221</v>
      </c>
      <c r="B29" s="1030" t="s">
        <v>610</v>
      </c>
      <c r="C29" s="1030"/>
      <c r="D29" s="551">
        <f>IF(D12-D28=FBA!F49,D12-D28,0)</f>
        <v>193354.91999999998</v>
      </c>
      <c r="E29" s="551">
        <f>E12-E28</f>
        <v>193262.96</v>
      </c>
      <c r="F29" s="551">
        <f>F12-F28</f>
        <v>0</v>
      </c>
      <c r="G29" s="551">
        <f>IF(G12-G28=FBA!G49,G12-G28,0)</f>
        <v>203878.37</v>
      </c>
      <c r="H29" s="551">
        <f>H12-H28</f>
        <v>203878.37</v>
      </c>
      <c r="I29" s="551">
        <f>I12-I28</f>
        <v>0</v>
      </c>
    </row>
    <row r="30" spans="1:9" ht="12.75" customHeight="1">
      <c r="A30" s="252"/>
      <c r="B30" s="160"/>
      <c r="C30" s="160"/>
      <c r="D30" s="253"/>
      <c r="E30" s="253"/>
      <c r="F30" s="253"/>
      <c r="G30" s="253"/>
      <c r="H30" s="253"/>
      <c r="I30" s="253"/>
    </row>
    <row r="31" spans="3:8" ht="12.75">
      <c r="C31" s="1031" t="s">
        <v>401</v>
      </c>
      <c r="D31" s="1031"/>
      <c r="E31" s="1031"/>
      <c r="F31" s="1031"/>
      <c r="G31" s="1031"/>
      <c r="H31" s="1031"/>
    </row>
  </sheetData>
  <sheetProtection/>
  <mergeCells count="18">
    <mergeCell ref="B17:C17"/>
    <mergeCell ref="B11:C11"/>
    <mergeCell ref="B29:C29"/>
    <mergeCell ref="C31:H31"/>
    <mergeCell ref="B23:C23"/>
    <mergeCell ref="B24:C24"/>
    <mergeCell ref="B27:C27"/>
    <mergeCell ref="B28:C28"/>
    <mergeCell ref="B12:C12"/>
    <mergeCell ref="B13:C13"/>
    <mergeCell ref="B14:C14"/>
    <mergeCell ref="F2:I2"/>
    <mergeCell ref="A5:I5"/>
    <mergeCell ref="A7:I7"/>
    <mergeCell ref="A9:A10"/>
    <mergeCell ref="B9:C10"/>
    <mergeCell ref="D9:F9"/>
    <mergeCell ref="G9:I9"/>
  </mergeCells>
  <printOptions/>
  <pageMargins left="0.35433070866141736" right="0.15748031496062992" top="0.5905511811023623" bottom="0.3937007874015748" header="0.5118110236220472" footer="0.5118110236220472"/>
  <pageSetup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dimension ref="A1:E24"/>
  <sheetViews>
    <sheetView zoomScalePageLayoutView="0" workbookViewId="0" topLeftCell="A1">
      <selection activeCell="E18" sqref="E18"/>
    </sheetView>
  </sheetViews>
  <sheetFormatPr defaultColWidth="9.140625" defaultRowHeight="12.75"/>
  <cols>
    <col min="1" max="1" width="7.140625" style="255" customWidth="1"/>
    <col min="2" max="2" width="1.7109375" style="255" customWidth="1"/>
    <col min="3" max="3" width="31.28125" style="255" customWidth="1"/>
    <col min="4" max="5" width="23.140625" style="255" customWidth="1"/>
    <col min="6" max="16384" width="9.140625" style="255" customWidth="1"/>
  </cols>
  <sheetData>
    <row r="1" spans="3:4" ht="14.25">
      <c r="C1" s="1015"/>
      <c r="D1" s="1015"/>
    </row>
    <row r="2" spans="1:5" ht="15">
      <c r="A2" s="180"/>
      <c r="B2" s="180"/>
      <c r="C2" s="181" t="s">
        <v>611</v>
      </c>
      <c r="D2" s="181"/>
      <c r="E2" s="181"/>
    </row>
    <row r="3" spans="1:4" ht="15">
      <c r="A3" s="180"/>
      <c r="B3" s="181"/>
      <c r="C3" s="1040" t="s">
        <v>440</v>
      </c>
      <c r="D3" s="1041"/>
    </row>
    <row r="4" spans="1:5" ht="15">
      <c r="A4" s="180"/>
      <c r="B4" s="180"/>
      <c r="C4" s="180"/>
      <c r="D4" s="180"/>
      <c r="E4" s="256"/>
    </row>
    <row r="5" spans="1:5" ht="57" customHeight="1">
      <c r="A5" s="1016" t="s">
        <v>441</v>
      </c>
      <c r="B5" s="1016"/>
      <c r="C5" s="1016"/>
      <c r="D5" s="1016"/>
      <c r="E5" s="1016"/>
    </row>
    <row r="6" spans="1:5" ht="39" customHeight="1">
      <c r="A6" s="1016" t="s">
        <v>612</v>
      </c>
      <c r="B6" s="1042"/>
      <c r="C6" s="1042"/>
      <c r="D6" s="1042"/>
      <c r="E6" s="1042"/>
    </row>
    <row r="7" spans="1:5" ht="15">
      <c r="A7" s="180"/>
      <c r="B7" s="180"/>
      <c r="C7" s="180"/>
      <c r="D7" s="180"/>
      <c r="E7" s="180"/>
    </row>
    <row r="8" spans="1:5" ht="28.5">
      <c r="A8" s="240" t="s">
        <v>4</v>
      </c>
      <c r="B8" s="1043" t="s">
        <v>613</v>
      </c>
      <c r="C8" s="1044"/>
      <c r="D8" s="240" t="s">
        <v>614</v>
      </c>
      <c r="E8" s="240" t="s">
        <v>442</v>
      </c>
    </row>
    <row r="9" spans="1:5" ht="12.75" customHeight="1">
      <c r="A9" s="241">
        <v>1</v>
      </c>
      <c r="B9" s="1009">
        <v>2</v>
      </c>
      <c r="C9" s="1010"/>
      <c r="D9" s="241">
        <v>3</v>
      </c>
      <c r="E9" s="241">
        <v>4</v>
      </c>
    </row>
    <row r="10" spans="1:5" ht="15.75" customHeight="1">
      <c r="A10" s="419" t="s">
        <v>218</v>
      </c>
      <c r="B10" s="1045" t="s">
        <v>615</v>
      </c>
      <c r="C10" s="1046"/>
      <c r="D10" s="552">
        <f>D11+D12+D13</f>
        <v>0</v>
      </c>
      <c r="E10" s="552">
        <f>E11+E12+E13</f>
        <v>0</v>
      </c>
    </row>
    <row r="11" spans="1:5" ht="15.75" customHeight="1">
      <c r="A11" s="241" t="s">
        <v>398</v>
      </c>
      <c r="B11" s="317"/>
      <c r="C11" s="268" t="s">
        <v>616</v>
      </c>
      <c r="D11" s="546"/>
      <c r="E11" s="546"/>
    </row>
    <row r="12" spans="1:5" ht="15.75" customHeight="1">
      <c r="A12" s="241" t="s">
        <v>399</v>
      </c>
      <c r="B12" s="317"/>
      <c r="C12" s="268" t="s">
        <v>617</v>
      </c>
      <c r="D12" s="546"/>
      <c r="E12" s="546"/>
    </row>
    <row r="13" spans="1:5" ht="15.75" customHeight="1">
      <c r="A13" s="318" t="s">
        <v>618</v>
      </c>
      <c r="B13" s="319"/>
      <c r="C13" s="268" t="s">
        <v>619</v>
      </c>
      <c r="D13" s="546"/>
      <c r="E13" s="546"/>
    </row>
    <row r="14" spans="1:5" ht="15.75" customHeight="1">
      <c r="A14" s="419" t="s">
        <v>219</v>
      </c>
      <c r="B14" s="1045" t="s">
        <v>620</v>
      </c>
      <c r="C14" s="1046"/>
      <c r="D14" s="552">
        <f>D15+D16+D17</f>
        <v>0</v>
      </c>
      <c r="E14" s="552">
        <f>E15+E16+E17</f>
        <v>0</v>
      </c>
    </row>
    <row r="15" spans="1:5" ht="15.75" customHeight="1">
      <c r="A15" s="241" t="s">
        <v>321</v>
      </c>
      <c r="B15" s="258"/>
      <c r="C15" s="268" t="s">
        <v>616</v>
      </c>
      <c r="D15" s="546"/>
      <c r="E15" s="546"/>
    </row>
    <row r="16" spans="1:5" ht="15.75" customHeight="1">
      <c r="A16" s="241" t="s">
        <v>323</v>
      </c>
      <c r="B16" s="258"/>
      <c r="C16" s="268" t="s">
        <v>617</v>
      </c>
      <c r="D16" s="546"/>
      <c r="E16" s="546"/>
    </row>
    <row r="17" spans="1:5" ht="15.75" customHeight="1">
      <c r="A17" s="241" t="s">
        <v>405</v>
      </c>
      <c r="B17" s="258"/>
      <c r="C17" s="268" t="s">
        <v>619</v>
      </c>
      <c r="D17" s="546"/>
      <c r="E17" s="546"/>
    </row>
    <row r="18" spans="1:5" ht="15.75" customHeight="1">
      <c r="A18" s="419" t="s">
        <v>221</v>
      </c>
      <c r="B18" s="1045" t="s">
        <v>215</v>
      </c>
      <c r="C18" s="1046"/>
      <c r="D18" s="552">
        <f>D10+D14</f>
        <v>0</v>
      </c>
      <c r="E18" s="552">
        <f>E10+E14</f>
        <v>0</v>
      </c>
    </row>
    <row r="19" spans="1:5" ht="15">
      <c r="A19" s="180" t="s">
        <v>621</v>
      </c>
      <c r="B19" s="257"/>
      <c r="C19" s="257"/>
      <c r="D19" s="180"/>
      <c r="E19" s="180"/>
    </row>
    <row r="20" spans="2:5" ht="15" customHeight="1">
      <c r="B20" s="180"/>
      <c r="C20" s="1047" t="s">
        <v>401</v>
      </c>
      <c r="D20" s="1048"/>
      <c r="E20" s="180"/>
    </row>
    <row r="21" spans="1:5" ht="15">
      <c r="A21" s="180"/>
      <c r="B21" s="180"/>
      <c r="C21" s="180"/>
      <c r="D21" s="180"/>
      <c r="E21" s="180"/>
    </row>
    <row r="22" spans="1:5" ht="15">
      <c r="A22" s="180"/>
      <c r="B22" s="180"/>
      <c r="C22" s="180"/>
      <c r="D22" s="180"/>
      <c r="E22" s="180"/>
    </row>
    <row r="23" spans="1:5" ht="15">
      <c r="A23" s="180"/>
      <c r="B23" s="180"/>
      <c r="C23" s="180"/>
      <c r="D23" s="180"/>
      <c r="E23" s="180"/>
    </row>
    <row r="24" spans="1:5" ht="15">
      <c r="A24" s="180"/>
      <c r="B24" s="180"/>
      <c r="C24" s="180"/>
      <c r="D24" s="180"/>
      <c r="E24" s="180"/>
    </row>
  </sheetData>
  <sheetProtection/>
  <mergeCells count="10">
    <mergeCell ref="C1:D1"/>
    <mergeCell ref="C3:D3"/>
    <mergeCell ref="A6:E6"/>
    <mergeCell ref="B8:C8"/>
    <mergeCell ref="B18:C18"/>
    <mergeCell ref="C20:D20"/>
    <mergeCell ref="A5:E5"/>
    <mergeCell ref="B9:C9"/>
    <mergeCell ref="B10:C10"/>
    <mergeCell ref="B14:C14"/>
  </mergeCells>
  <printOptions/>
  <pageMargins left="0.75" right="0.75" top="0.5905511811023623"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36"/>
  <sheetViews>
    <sheetView zoomScalePageLayoutView="0" workbookViewId="0" topLeftCell="A7">
      <selection activeCell="M31" sqref="M31"/>
    </sheetView>
  </sheetViews>
  <sheetFormatPr defaultColWidth="9.140625" defaultRowHeight="12.75"/>
  <cols>
    <col min="1" max="1" width="5.140625" style="233" customWidth="1"/>
    <col min="2" max="2" width="1.421875" style="233" customWidth="1"/>
    <col min="3" max="3" width="35.421875" style="233" customWidth="1"/>
    <col min="4" max="7" width="12.421875" style="233" customWidth="1"/>
    <col min="8" max="16384" width="9.140625" style="233" customWidth="1"/>
  </cols>
  <sheetData>
    <row r="1" ht="12.75">
      <c r="D1" s="203"/>
    </row>
    <row r="2" spans="1:7" ht="12.75">
      <c r="A2" s="208"/>
      <c r="B2" s="208"/>
      <c r="C2" s="208"/>
      <c r="D2" s="1056" t="s">
        <v>402</v>
      </c>
      <c r="E2" s="1056"/>
      <c r="F2" s="1056"/>
      <c r="G2" s="1056"/>
    </row>
    <row r="3" spans="1:7" ht="12.75">
      <c r="A3" s="208"/>
      <c r="B3" s="206"/>
      <c r="C3" s="208"/>
      <c r="D3" s="206" t="s">
        <v>622</v>
      </c>
      <c r="E3" s="206"/>
      <c r="F3" s="206"/>
      <c r="G3" s="259"/>
    </row>
    <row r="4" spans="1:7" ht="12.75">
      <c r="A4" s="208"/>
      <c r="B4" s="208"/>
      <c r="C4" s="208"/>
      <c r="D4" s="208"/>
      <c r="E4" s="208"/>
      <c r="F4" s="208"/>
      <c r="G4" s="208"/>
    </row>
    <row r="5" spans="1:7" ht="35.25" customHeight="1">
      <c r="A5" s="992" t="s">
        <v>623</v>
      </c>
      <c r="B5" s="992"/>
      <c r="C5" s="992"/>
      <c r="D5" s="992"/>
      <c r="E5" s="992"/>
      <c r="F5" s="992"/>
      <c r="G5" s="992"/>
    </row>
    <row r="6" spans="1:7" ht="12.75">
      <c r="A6" s="208"/>
      <c r="B6" s="208"/>
      <c r="C6" s="208"/>
      <c r="D6" s="208"/>
      <c r="E6" s="208"/>
      <c r="F6" s="208"/>
      <c r="G6" s="208"/>
    </row>
    <row r="7" spans="1:7" ht="15.75">
      <c r="A7" s="1057" t="s">
        <v>624</v>
      </c>
      <c r="B7" s="1057"/>
      <c r="C7" s="1057"/>
      <c r="D7" s="1057"/>
      <c r="E7" s="1057"/>
      <c r="F7" s="1057"/>
      <c r="G7" s="1057"/>
    </row>
    <row r="8" spans="1:7" ht="12.75">
      <c r="A8" s="208"/>
      <c r="B8" s="208"/>
      <c r="C8" s="208"/>
      <c r="D8" s="208"/>
      <c r="E8" s="208"/>
      <c r="F8" s="208"/>
      <c r="G8" s="208"/>
    </row>
    <row r="9" spans="1:7" ht="38.25" customHeight="1">
      <c r="A9" s="915" t="s">
        <v>4</v>
      </c>
      <c r="B9" s="1058" t="s">
        <v>397</v>
      </c>
      <c r="C9" s="1059"/>
      <c r="D9" s="915" t="s">
        <v>7</v>
      </c>
      <c r="E9" s="915"/>
      <c r="F9" s="915" t="s">
        <v>8</v>
      </c>
      <c r="G9" s="915"/>
    </row>
    <row r="10" spans="1:7" ht="25.5">
      <c r="A10" s="915"/>
      <c r="B10" s="1060"/>
      <c r="C10" s="1061"/>
      <c r="D10" s="37" t="s">
        <v>583</v>
      </c>
      <c r="E10" s="37" t="s">
        <v>625</v>
      </c>
      <c r="F10" s="37" t="s">
        <v>583</v>
      </c>
      <c r="G10" s="37" t="s">
        <v>625</v>
      </c>
    </row>
    <row r="11" spans="1:7" ht="12.75">
      <c r="A11" s="37">
        <v>1</v>
      </c>
      <c r="B11" s="1054">
        <v>2</v>
      </c>
      <c r="C11" s="1055"/>
      <c r="D11" s="37">
        <v>3</v>
      </c>
      <c r="E11" s="37">
        <v>4</v>
      </c>
      <c r="F11" s="37">
        <v>5</v>
      </c>
      <c r="G11" s="37">
        <v>6</v>
      </c>
    </row>
    <row r="12" spans="1:7" ht="37.5" customHeight="1">
      <c r="A12" s="432" t="s">
        <v>218</v>
      </c>
      <c r="B12" s="1052" t="s">
        <v>626</v>
      </c>
      <c r="C12" s="1053"/>
      <c r="D12" s="553">
        <f>D13+D14+D15+D16-D17</f>
        <v>0</v>
      </c>
      <c r="E12" s="553">
        <f>E13+E14+E15+E16-E17</f>
        <v>0</v>
      </c>
      <c r="F12" s="553">
        <f>F13+F14+F15+F16-F17</f>
        <v>0</v>
      </c>
      <c r="G12" s="553">
        <f>G13+G14+G15+G16-G17</f>
        <v>0</v>
      </c>
    </row>
    <row r="13" spans="1:7" ht="15.75" customHeight="1">
      <c r="A13" s="37" t="s">
        <v>398</v>
      </c>
      <c r="B13" s="39"/>
      <c r="C13" s="260" t="s">
        <v>627</v>
      </c>
      <c r="D13" s="554"/>
      <c r="E13" s="554"/>
      <c r="F13" s="554"/>
      <c r="G13" s="554"/>
    </row>
    <row r="14" spans="1:7" ht="15.75" customHeight="1">
      <c r="A14" s="37" t="s">
        <v>399</v>
      </c>
      <c r="B14" s="39"/>
      <c r="C14" s="260" t="s">
        <v>628</v>
      </c>
      <c r="D14" s="554"/>
      <c r="E14" s="554"/>
      <c r="F14" s="554"/>
      <c r="G14" s="554"/>
    </row>
    <row r="15" spans="1:7" ht="15.75" customHeight="1">
      <c r="A15" s="37" t="s">
        <v>261</v>
      </c>
      <c r="B15" s="39"/>
      <c r="C15" s="260" t="s">
        <v>629</v>
      </c>
      <c r="D15" s="554"/>
      <c r="E15" s="554"/>
      <c r="F15" s="554"/>
      <c r="G15" s="554"/>
    </row>
    <row r="16" spans="1:7" ht="15.75" customHeight="1">
      <c r="A16" s="37" t="s">
        <v>404</v>
      </c>
      <c r="B16" s="39"/>
      <c r="C16" s="260" t="s">
        <v>630</v>
      </c>
      <c r="D16" s="554"/>
      <c r="E16" s="554"/>
      <c r="F16" s="554"/>
      <c r="G16" s="554"/>
    </row>
    <row r="17" spans="1:7" ht="15.75" customHeight="1">
      <c r="A17" s="261" t="s">
        <v>408</v>
      </c>
      <c r="B17" s="39"/>
      <c r="C17" s="260" t="s">
        <v>631</v>
      </c>
      <c r="D17" s="554"/>
      <c r="E17" s="554"/>
      <c r="F17" s="554"/>
      <c r="G17" s="554"/>
    </row>
    <row r="18" spans="1:7" ht="25.5" customHeight="1">
      <c r="A18" s="432" t="s">
        <v>219</v>
      </c>
      <c r="B18" s="1052" t="s">
        <v>632</v>
      </c>
      <c r="C18" s="1053"/>
      <c r="D18" s="553">
        <f>D19+D20+D21+D22-D23</f>
        <v>0</v>
      </c>
      <c r="E18" s="553">
        <f>E19+E20+E21+E22-E23</f>
        <v>0</v>
      </c>
      <c r="F18" s="553">
        <f>F19+F20+F21+F22-F23</f>
        <v>0</v>
      </c>
      <c r="G18" s="553">
        <f>G19+G20+G21+G22-G23</f>
        <v>0</v>
      </c>
    </row>
    <row r="19" spans="1:7" ht="15.75" customHeight="1">
      <c r="A19" s="37" t="s">
        <v>633</v>
      </c>
      <c r="B19" s="39"/>
      <c r="C19" s="260" t="s">
        <v>634</v>
      </c>
      <c r="D19" s="554"/>
      <c r="E19" s="554"/>
      <c r="F19" s="554"/>
      <c r="G19" s="554"/>
    </row>
    <row r="20" spans="1:7" ht="15.75" customHeight="1">
      <c r="A20" s="37" t="s">
        <v>635</v>
      </c>
      <c r="B20" s="39"/>
      <c r="C20" s="260" t="s">
        <v>628</v>
      </c>
      <c r="D20" s="554"/>
      <c r="E20" s="554"/>
      <c r="F20" s="554"/>
      <c r="G20" s="554"/>
    </row>
    <row r="21" spans="1:7" ht="15.75" customHeight="1">
      <c r="A21" s="37" t="s">
        <v>636</v>
      </c>
      <c r="B21" s="39"/>
      <c r="C21" s="260" t="s">
        <v>629</v>
      </c>
      <c r="D21" s="554"/>
      <c r="E21" s="554"/>
      <c r="F21" s="554"/>
      <c r="G21" s="554"/>
    </row>
    <row r="22" spans="1:7" ht="15.75" customHeight="1">
      <c r="A22" s="37" t="s">
        <v>637</v>
      </c>
      <c r="B22" s="39"/>
      <c r="C22" s="260" t="s">
        <v>630</v>
      </c>
      <c r="D22" s="554"/>
      <c r="E22" s="554"/>
      <c r="F22" s="554"/>
      <c r="G22" s="554"/>
    </row>
    <row r="23" spans="1:7" ht="15.75" customHeight="1">
      <c r="A23" s="261" t="s">
        <v>409</v>
      </c>
      <c r="B23" s="39"/>
      <c r="C23" s="260" t="s">
        <v>631</v>
      </c>
      <c r="D23" s="554"/>
      <c r="E23" s="554"/>
      <c r="F23" s="554"/>
      <c r="G23" s="554"/>
    </row>
    <row r="24" spans="1:7" ht="25.5" customHeight="1">
      <c r="A24" s="432" t="s">
        <v>638</v>
      </c>
      <c r="B24" s="1052" t="s">
        <v>641</v>
      </c>
      <c r="C24" s="1053"/>
      <c r="D24" s="553">
        <f>D25+D26+D27+D28-D29+D30+D31</f>
        <v>14449.91</v>
      </c>
      <c r="E24" s="553">
        <f>E25+E26+E27+E28-E29+E30+E31</f>
        <v>0</v>
      </c>
      <c r="F24" s="553">
        <f>F25+F26+F27+F28-F29+F30+F31</f>
        <v>14313.97</v>
      </c>
      <c r="G24" s="553">
        <f>G25+G26+G27+G28-G29+G30+G31</f>
        <v>0</v>
      </c>
    </row>
    <row r="25" spans="1:7" ht="15.75" customHeight="1">
      <c r="A25" s="37" t="s">
        <v>642</v>
      </c>
      <c r="B25" s="39"/>
      <c r="C25" s="260" t="s">
        <v>634</v>
      </c>
      <c r="D25" s="554">
        <v>14449.91</v>
      </c>
      <c r="E25" s="554"/>
      <c r="F25" s="554">
        <v>14313.97</v>
      </c>
      <c r="G25" s="554"/>
    </row>
    <row r="26" spans="1:7" ht="15.75" customHeight="1">
      <c r="A26" s="37" t="s">
        <v>643</v>
      </c>
      <c r="B26" s="39"/>
      <c r="C26" s="260" t="s">
        <v>628</v>
      </c>
      <c r="D26" s="554"/>
      <c r="E26" s="554"/>
      <c r="F26" s="554"/>
      <c r="G26" s="554"/>
    </row>
    <row r="27" spans="1:7" ht="15.75" customHeight="1">
      <c r="A27" s="37" t="s">
        <v>644</v>
      </c>
      <c r="B27" s="39"/>
      <c r="C27" s="40" t="s">
        <v>629</v>
      </c>
      <c r="D27" s="554"/>
      <c r="E27" s="554"/>
      <c r="F27" s="554"/>
      <c r="G27" s="554"/>
    </row>
    <row r="28" spans="1:7" ht="15.75" customHeight="1">
      <c r="A28" s="37" t="s">
        <v>645</v>
      </c>
      <c r="B28" s="39"/>
      <c r="C28" s="260" t="s">
        <v>630</v>
      </c>
      <c r="D28" s="554"/>
      <c r="E28" s="554"/>
      <c r="F28" s="554"/>
      <c r="G28" s="554"/>
    </row>
    <row r="29" spans="1:7" ht="15.75" customHeight="1">
      <c r="A29" s="262" t="s">
        <v>430</v>
      </c>
      <c r="B29" s="39"/>
      <c r="C29" s="260" t="s">
        <v>631</v>
      </c>
      <c r="D29" s="554"/>
      <c r="E29" s="554"/>
      <c r="F29" s="554"/>
      <c r="G29" s="554"/>
    </row>
    <row r="30" spans="1:7" ht="15.75" customHeight="1">
      <c r="A30" s="37" t="s">
        <v>646</v>
      </c>
      <c r="B30" s="39"/>
      <c r="C30" s="260" t="s">
        <v>647</v>
      </c>
      <c r="D30" s="554"/>
      <c r="E30" s="554"/>
      <c r="F30" s="554"/>
      <c r="G30" s="554"/>
    </row>
    <row r="31" spans="1:7" ht="15.75" customHeight="1">
      <c r="A31" s="37" t="s">
        <v>648</v>
      </c>
      <c r="B31" s="39"/>
      <c r="C31" s="260" t="s">
        <v>649</v>
      </c>
      <c r="D31" s="554"/>
      <c r="E31" s="554"/>
      <c r="F31" s="554"/>
      <c r="G31" s="554"/>
    </row>
    <row r="32" spans="1:7" ht="15.75" customHeight="1">
      <c r="A32" s="433" t="s">
        <v>222</v>
      </c>
      <c r="B32" s="1049" t="s">
        <v>650</v>
      </c>
      <c r="C32" s="1050"/>
      <c r="D32" s="555">
        <f>IF(D12+D18+D24=FBA!F57,D12+D18+D24,0)</f>
        <v>14449.91</v>
      </c>
      <c r="E32" s="555">
        <f>E12+E18+E24</f>
        <v>0</v>
      </c>
      <c r="F32" s="555">
        <f>IF(F12+F18+F24=FBA!G57,F12+F18+F24,0)</f>
        <v>14313.97</v>
      </c>
      <c r="G32" s="555">
        <f>G12+G18+G24</f>
        <v>0</v>
      </c>
    </row>
    <row r="33" spans="1:7" ht="15.75" customHeight="1">
      <c r="A33" s="248" t="s">
        <v>651</v>
      </c>
      <c r="B33" s="1051" t="s">
        <v>652</v>
      </c>
      <c r="C33" s="1051"/>
      <c r="D33" s="550"/>
      <c r="E33" s="550"/>
      <c r="F33" s="550"/>
      <c r="G33" s="550"/>
    </row>
    <row r="34" spans="1:7" ht="12.75">
      <c r="A34" s="252"/>
      <c r="B34" s="160"/>
      <c r="C34" s="160"/>
      <c r="D34" s="253"/>
      <c r="E34" s="253"/>
      <c r="F34" s="253"/>
      <c r="G34" s="253"/>
    </row>
    <row r="35" spans="1:7" ht="12.75">
      <c r="A35" s="252"/>
      <c r="B35" s="160"/>
      <c r="C35" s="160"/>
      <c r="D35" s="263"/>
      <c r="E35" s="263"/>
      <c r="F35" s="253"/>
      <c r="G35" s="253"/>
    </row>
    <row r="36" spans="1:7" ht="12.75">
      <c r="A36" s="252"/>
      <c r="B36" s="160"/>
      <c r="C36" s="160"/>
      <c r="D36" s="253"/>
      <c r="E36" s="253"/>
      <c r="F36" s="253"/>
      <c r="G36" s="253"/>
    </row>
  </sheetData>
  <sheetProtection/>
  <mergeCells count="13">
    <mergeCell ref="D2:G2"/>
    <mergeCell ref="A5:G5"/>
    <mergeCell ref="A7:G7"/>
    <mergeCell ref="A9:A10"/>
    <mergeCell ref="B9:C10"/>
    <mergeCell ref="D9:E9"/>
    <mergeCell ref="B32:C32"/>
    <mergeCell ref="B33:C33"/>
    <mergeCell ref="F9:G9"/>
    <mergeCell ref="B12:C12"/>
    <mergeCell ref="B18:C18"/>
    <mergeCell ref="B24:C24"/>
    <mergeCell ref="B11:C11"/>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25"/>
  <sheetViews>
    <sheetView zoomScalePageLayoutView="0" workbookViewId="0" topLeftCell="A12">
      <selection activeCell="M13" sqref="M13"/>
    </sheetView>
  </sheetViews>
  <sheetFormatPr defaultColWidth="9.140625" defaultRowHeight="12.75"/>
  <cols>
    <col min="1" max="1" width="4.57421875" style="264" customWidth="1"/>
    <col min="2" max="2" width="29.00390625" style="178" customWidth="1"/>
    <col min="3" max="3" width="10.421875" style="178" customWidth="1"/>
    <col min="4" max="4" width="10.8515625" style="178" customWidth="1"/>
    <col min="5" max="5" width="9.7109375" style="178" customWidth="1"/>
    <col min="6" max="6" width="9.140625" style="178" customWidth="1"/>
    <col min="7" max="7" width="9.57421875" style="178" customWidth="1"/>
    <col min="8" max="8" width="9.00390625" style="178" customWidth="1"/>
    <col min="9" max="9" width="12.00390625" style="178" customWidth="1"/>
    <col min="10" max="10" width="8.7109375" style="178" customWidth="1"/>
    <col min="11" max="11" width="7.421875" style="178" customWidth="1"/>
    <col min="12" max="12" width="11.00390625" style="178" customWidth="1"/>
    <col min="13" max="13" width="12.421875" style="178" customWidth="1"/>
    <col min="14" max="16384" width="9.140625" style="178" customWidth="1"/>
  </cols>
  <sheetData>
    <row r="1" spans="9:11" ht="15">
      <c r="I1" s="175"/>
      <c r="J1" s="175"/>
      <c r="K1" s="175"/>
    </row>
    <row r="2" spans="9:14" ht="15">
      <c r="I2" s="178" t="s">
        <v>751</v>
      </c>
      <c r="K2" s="315"/>
      <c r="L2" s="315"/>
      <c r="M2" s="315"/>
      <c r="N2" s="315"/>
    </row>
    <row r="3" spans="9:14" ht="15">
      <c r="I3" s="178" t="s">
        <v>653</v>
      </c>
      <c r="K3" s="315"/>
      <c r="L3" s="315"/>
      <c r="M3" s="315"/>
      <c r="N3" s="315"/>
    </row>
    <row r="5" spans="1:13" ht="15">
      <c r="A5" s="875" t="s">
        <v>654</v>
      </c>
      <c r="B5" s="875"/>
      <c r="C5" s="875"/>
      <c r="D5" s="875"/>
      <c r="E5" s="875"/>
      <c r="F5" s="875"/>
      <c r="G5" s="875"/>
      <c r="H5" s="875"/>
      <c r="I5" s="875"/>
      <c r="J5" s="875"/>
      <c r="K5" s="875"/>
      <c r="L5" s="875"/>
      <c r="M5" s="875"/>
    </row>
    <row r="6" spans="1:13" ht="15">
      <c r="A6" s="875" t="s">
        <v>655</v>
      </c>
      <c r="B6" s="875"/>
      <c r="C6" s="875"/>
      <c r="D6" s="875"/>
      <c r="E6" s="875"/>
      <c r="F6" s="875"/>
      <c r="G6" s="875"/>
      <c r="H6" s="875"/>
      <c r="I6" s="875"/>
      <c r="J6" s="875"/>
      <c r="K6" s="875"/>
      <c r="L6" s="875"/>
      <c r="M6" s="875"/>
    </row>
    <row r="8" spans="1:13" ht="15">
      <c r="A8" s="875" t="s">
        <v>656</v>
      </c>
      <c r="B8" s="875"/>
      <c r="C8" s="875"/>
      <c r="D8" s="875"/>
      <c r="E8" s="875"/>
      <c r="F8" s="875"/>
      <c r="G8" s="875"/>
      <c r="H8" s="875"/>
      <c r="I8" s="875"/>
      <c r="J8" s="875"/>
      <c r="K8" s="875"/>
      <c r="L8" s="875"/>
      <c r="M8" s="875"/>
    </row>
    <row r="10" spans="1:13" ht="15" customHeight="1">
      <c r="A10" s="893" t="s">
        <v>4</v>
      </c>
      <c r="B10" s="893" t="s">
        <v>657</v>
      </c>
      <c r="C10" s="893" t="s">
        <v>658</v>
      </c>
      <c r="D10" s="893" t="s">
        <v>407</v>
      </c>
      <c r="E10" s="893"/>
      <c r="F10" s="893"/>
      <c r="G10" s="893"/>
      <c r="H10" s="893"/>
      <c r="I10" s="893"/>
      <c r="J10" s="893"/>
      <c r="K10" s="893"/>
      <c r="L10" s="893"/>
      <c r="M10" s="956" t="s">
        <v>659</v>
      </c>
    </row>
    <row r="11" spans="1:13" ht="150" customHeight="1">
      <c r="A11" s="893"/>
      <c r="B11" s="893"/>
      <c r="C11" s="893"/>
      <c r="D11" s="84" t="s">
        <v>755</v>
      </c>
      <c r="E11" s="84" t="s">
        <v>660</v>
      </c>
      <c r="F11" s="84" t="s">
        <v>661</v>
      </c>
      <c r="G11" s="84" t="s">
        <v>662</v>
      </c>
      <c r="H11" s="84" t="s">
        <v>663</v>
      </c>
      <c r="I11" s="434" t="s">
        <v>664</v>
      </c>
      <c r="J11" s="84" t="s">
        <v>665</v>
      </c>
      <c r="K11" s="10" t="s">
        <v>666</v>
      </c>
      <c r="L11" s="435" t="s">
        <v>667</v>
      </c>
      <c r="M11" s="956"/>
    </row>
    <row r="12" spans="1:13" ht="15">
      <c r="A12" s="90">
        <v>1</v>
      </c>
      <c r="B12" s="90">
        <v>2</v>
      </c>
      <c r="C12" s="90">
        <v>3</v>
      </c>
      <c r="D12" s="90">
        <v>4</v>
      </c>
      <c r="E12" s="90">
        <v>5</v>
      </c>
      <c r="F12" s="90">
        <v>6</v>
      </c>
      <c r="G12" s="90">
        <v>7</v>
      </c>
      <c r="H12" s="90">
        <v>8</v>
      </c>
      <c r="I12" s="90">
        <v>9</v>
      </c>
      <c r="J12" s="90">
        <v>10</v>
      </c>
      <c r="K12" s="265" t="s">
        <v>668</v>
      </c>
      <c r="L12" s="90">
        <v>12</v>
      </c>
      <c r="M12" s="416">
        <v>13</v>
      </c>
    </row>
    <row r="13" spans="1:13" ht="85.5">
      <c r="A13" s="415" t="s">
        <v>218</v>
      </c>
      <c r="B13" s="417" t="s">
        <v>669</v>
      </c>
      <c r="C13" s="556">
        <f>IF(C14+C15=FBA!G60,C14+C15,0)</f>
        <v>94786.82</v>
      </c>
      <c r="D13" s="556">
        <f>D14+D15</f>
        <v>2761397.33</v>
      </c>
      <c r="E13" s="556">
        <f aca="true" t="shared" si="0" ref="E13:K13">E14+E15</f>
        <v>0</v>
      </c>
      <c r="F13" s="556">
        <f t="shared" si="0"/>
        <v>78.06</v>
      </c>
      <c r="G13" s="556">
        <f t="shared" si="0"/>
        <v>12834.86</v>
      </c>
      <c r="H13" s="556">
        <f t="shared" si="0"/>
        <v>0</v>
      </c>
      <c r="I13" s="556">
        <f t="shared" si="0"/>
        <v>2739803.4499999997</v>
      </c>
      <c r="J13" s="556">
        <f t="shared" si="0"/>
        <v>0</v>
      </c>
      <c r="K13" s="556">
        <f t="shared" si="0"/>
        <v>60.14</v>
      </c>
      <c r="L13" s="556">
        <f>IF(L14+L15='FSL-20-5'!F13-'FSL-20-5'!C13,L14+L15,0)</f>
        <v>0</v>
      </c>
      <c r="M13" s="556">
        <f>IF(M14+M15=FBA!F60,M14+M15,0)</f>
        <v>103563.76000000017</v>
      </c>
    </row>
    <row r="14" spans="1:13" ht="15" customHeight="1">
      <c r="A14" s="179" t="s">
        <v>398</v>
      </c>
      <c r="B14" s="193" t="s">
        <v>670</v>
      </c>
      <c r="C14" s="557">
        <v>94786.82</v>
      </c>
      <c r="D14" s="557">
        <v>98194.02</v>
      </c>
      <c r="E14" s="557">
        <v>56996.16</v>
      </c>
      <c r="F14" s="557">
        <v>78.06</v>
      </c>
      <c r="G14" s="557"/>
      <c r="H14" s="557"/>
      <c r="I14" s="557">
        <v>146491.3</v>
      </c>
      <c r="J14" s="557"/>
      <c r="K14" s="557"/>
      <c r="L14" s="557"/>
      <c r="M14" s="556">
        <f>C14+D14+E14+F14-G14-H14-I14-J14-K14+L14</f>
        <v>103563.76000000004</v>
      </c>
    </row>
    <row r="15" spans="1:13" ht="15" customHeight="1">
      <c r="A15" s="179" t="s">
        <v>399</v>
      </c>
      <c r="B15" s="193" t="s">
        <v>671</v>
      </c>
      <c r="C15" s="557"/>
      <c r="D15" s="557">
        <v>2663203.31</v>
      </c>
      <c r="E15" s="557">
        <v>-56996.16</v>
      </c>
      <c r="F15" s="557"/>
      <c r="G15" s="557">
        <v>12834.86</v>
      </c>
      <c r="H15" s="557"/>
      <c r="I15" s="557">
        <v>2593312.15</v>
      </c>
      <c r="J15" s="557"/>
      <c r="K15" s="557">
        <v>60.14</v>
      </c>
      <c r="L15" s="557"/>
      <c r="M15" s="556">
        <f>C15+D15+E15+F15-G15-H15-I15-J15-K15+L15</f>
        <v>1.3038459201197838E-10</v>
      </c>
    </row>
    <row r="16" spans="1:13" ht="86.25" customHeight="1">
      <c r="A16" s="415" t="s">
        <v>219</v>
      </c>
      <c r="B16" s="417" t="s">
        <v>672</v>
      </c>
      <c r="C16" s="556">
        <f>IF(C17+C18=FBA!G61,C17+C18,0)</f>
        <v>3268971.82</v>
      </c>
      <c r="D16" s="556">
        <f aca="true" t="shared" si="1" ref="D16:K16">D17+D18</f>
        <v>690905.47</v>
      </c>
      <c r="E16" s="556">
        <f t="shared" si="1"/>
        <v>0</v>
      </c>
      <c r="F16" s="556">
        <f t="shared" si="1"/>
        <v>0</v>
      </c>
      <c r="G16" s="556">
        <f t="shared" si="1"/>
        <v>0</v>
      </c>
      <c r="H16" s="556">
        <f t="shared" si="1"/>
        <v>0</v>
      </c>
      <c r="I16" s="556">
        <f t="shared" si="1"/>
        <v>768731.45</v>
      </c>
      <c r="J16" s="556">
        <f t="shared" si="1"/>
        <v>0</v>
      </c>
      <c r="K16" s="556">
        <f t="shared" si="1"/>
        <v>74.75</v>
      </c>
      <c r="L16" s="556">
        <f>IF(L17+L18='FSL-20-5'!F14-'FSL-20-5'!C14,L17+L18,0)</f>
        <v>0</v>
      </c>
      <c r="M16" s="556">
        <f>IF(M17+M18=FBA!F61,M17+M18,0)</f>
        <v>3191071.09</v>
      </c>
    </row>
    <row r="17" spans="1:13" ht="15" customHeight="1">
      <c r="A17" s="179" t="s">
        <v>321</v>
      </c>
      <c r="B17" s="193" t="s">
        <v>670</v>
      </c>
      <c r="C17" s="557">
        <v>3268827.32</v>
      </c>
      <c r="D17" s="557">
        <v>7571.62</v>
      </c>
      <c r="E17" s="557"/>
      <c r="F17" s="557"/>
      <c r="G17" s="557"/>
      <c r="H17" s="557"/>
      <c r="I17" s="557">
        <v>85522.1</v>
      </c>
      <c r="J17" s="557"/>
      <c r="K17" s="557"/>
      <c r="L17" s="557"/>
      <c r="M17" s="556">
        <f>C17+D17+E17+F17-G17-H17-I17-J17-K17+L17</f>
        <v>3190876.84</v>
      </c>
    </row>
    <row r="18" spans="1:13" ht="15" customHeight="1">
      <c r="A18" s="179" t="s">
        <v>323</v>
      </c>
      <c r="B18" s="193" t="s">
        <v>671</v>
      </c>
      <c r="C18" s="557">
        <v>144.5</v>
      </c>
      <c r="D18" s="557">
        <v>683333.85</v>
      </c>
      <c r="E18" s="557"/>
      <c r="F18" s="557"/>
      <c r="G18" s="557"/>
      <c r="H18" s="557"/>
      <c r="I18" s="557">
        <v>683209.35</v>
      </c>
      <c r="J18" s="557"/>
      <c r="K18" s="557">
        <v>74.75</v>
      </c>
      <c r="L18" s="557"/>
      <c r="M18" s="556">
        <f>C18+D18+E18+F18-G18-H18-I18-J18-K18+L18</f>
        <v>194.25</v>
      </c>
    </row>
    <row r="19" spans="1:13" ht="114.75" customHeight="1">
      <c r="A19" s="415" t="s">
        <v>221</v>
      </c>
      <c r="B19" s="417" t="s">
        <v>673</v>
      </c>
      <c r="C19" s="556">
        <f>IF(C20+C21=FBA!G62,C20+C21,0)</f>
        <v>45768.47</v>
      </c>
      <c r="D19" s="556">
        <f aca="true" t="shared" si="2" ref="D19:K19">D20+D21</f>
        <v>0</v>
      </c>
      <c r="E19" s="556">
        <f t="shared" si="2"/>
        <v>0</v>
      </c>
      <c r="F19" s="556">
        <f t="shared" si="2"/>
        <v>18.28</v>
      </c>
      <c r="G19" s="556">
        <f t="shared" si="2"/>
        <v>0</v>
      </c>
      <c r="H19" s="556">
        <f t="shared" si="2"/>
        <v>0</v>
      </c>
      <c r="I19" s="556">
        <f t="shared" si="2"/>
        <v>21010.48</v>
      </c>
      <c r="J19" s="556">
        <f t="shared" si="2"/>
        <v>0</v>
      </c>
      <c r="K19" s="556">
        <f t="shared" si="2"/>
        <v>0</v>
      </c>
      <c r="L19" s="556">
        <f>IF(L20+L21='FSL-20-5'!F15-'FSL-20-5'!C15,L20+L21,0)</f>
        <v>0</v>
      </c>
      <c r="M19" s="556">
        <f>IF(M20+M21=FBA!F62,M20+M21,0)</f>
        <v>24776.27</v>
      </c>
    </row>
    <row r="20" spans="1:13" ht="15" customHeight="1">
      <c r="A20" s="179" t="s">
        <v>326</v>
      </c>
      <c r="B20" s="193" t="s">
        <v>670</v>
      </c>
      <c r="C20" s="557">
        <v>45768.47</v>
      </c>
      <c r="D20" s="557"/>
      <c r="E20" s="557"/>
      <c r="F20" s="557">
        <v>18.28</v>
      </c>
      <c r="G20" s="557"/>
      <c r="H20" s="557"/>
      <c r="I20" s="557">
        <v>21010.48</v>
      </c>
      <c r="J20" s="557"/>
      <c r="K20" s="557"/>
      <c r="L20" s="557"/>
      <c r="M20" s="556">
        <f>C20+D20+E20+F20-G20-H20-I20-J20-K20+L20</f>
        <v>24776.27</v>
      </c>
    </row>
    <row r="21" spans="1:13" ht="15" customHeight="1">
      <c r="A21" s="179" t="s">
        <v>328</v>
      </c>
      <c r="B21" s="193" t="s">
        <v>671</v>
      </c>
      <c r="C21" s="557"/>
      <c r="D21" s="557"/>
      <c r="E21" s="557"/>
      <c r="F21" s="557"/>
      <c r="G21" s="557"/>
      <c r="H21" s="557"/>
      <c r="I21" s="557"/>
      <c r="J21" s="557"/>
      <c r="K21" s="557"/>
      <c r="L21" s="557"/>
      <c r="M21" s="556">
        <f>C21+D21+E21+F21-G21-H21-I21-J21-K21+L21</f>
        <v>0</v>
      </c>
    </row>
    <row r="22" spans="1:13" ht="15" customHeight="1">
      <c r="A22" s="415" t="s">
        <v>222</v>
      </c>
      <c r="B22" s="417" t="s">
        <v>674</v>
      </c>
      <c r="C22" s="556">
        <f>IF(C23+C24=FBA!G63,C23+C24,0)</f>
        <v>14438.09</v>
      </c>
      <c r="D22" s="556">
        <f aca="true" t="shared" si="3" ref="D22:K22">D23+D24</f>
        <v>8714.57</v>
      </c>
      <c r="E22" s="556">
        <f t="shared" si="3"/>
        <v>0</v>
      </c>
      <c r="F22" s="556">
        <f t="shared" si="3"/>
        <v>980.37</v>
      </c>
      <c r="G22" s="556">
        <f t="shared" si="3"/>
        <v>0</v>
      </c>
      <c r="H22" s="556">
        <f t="shared" si="3"/>
        <v>0</v>
      </c>
      <c r="I22" s="556">
        <f t="shared" si="3"/>
        <v>7690.1</v>
      </c>
      <c r="J22" s="556">
        <f t="shared" si="3"/>
        <v>0</v>
      </c>
      <c r="K22" s="556">
        <f t="shared" si="3"/>
        <v>0</v>
      </c>
      <c r="L22" s="556">
        <f>IF(L23+L24='FSL-20-5'!F16-'FSL-20-5'!C16,L23+L24,0)</f>
        <v>0</v>
      </c>
      <c r="M22" s="556">
        <f>IF(M23+M24=FBA!F63,M23+M24,0)</f>
        <v>16442.93</v>
      </c>
    </row>
    <row r="23" spans="1:13" ht="15" customHeight="1">
      <c r="A23" s="179" t="s">
        <v>675</v>
      </c>
      <c r="B23" s="193" t="s">
        <v>670</v>
      </c>
      <c r="C23" s="557">
        <v>66.12</v>
      </c>
      <c r="D23" s="557"/>
      <c r="E23" s="557">
        <v>2954.13</v>
      </c>
      <c r="F23" s="557">
        <v>980.37</v>
      </c>
      <c r="G23" s="557"/>
      <c r="H23" s="557"/>
      <c r="I23" s="557">
        <v>2107.6</v>
      </c>
      <c r="J23" s="557"/>
      <c r="K23" s="557"/>
      <c r="L23" s="557"/>
      <c r="M23" s="556">
        <f>C23+D23+E23+F23-G23-H23-I23-J23-K23+L23</f>
        <v>1893.02</v>
      </c>
    </row>
    <row r="24" spans="1:13" ht="15" customHeight="1">
      <c r="A24" s="179" t="s">
        <v>676</v>
      </c>
      <c r="B24" s="193" t="s">
        <v>671</v>
      </c>
      <c r="C24" s="557">
        <v>14371.97</v>
      </c>
      <c r="D24" s="557">
        <v>8714.57</v>
      </c>
      <c r="E24" s="557">
        <v>-2954.13</v>
      </c>
      <c r="F24" s="557"/>
      <c r="G24" s="557"/>
      <c r="H24" s="557"/>
      <c r="I24" s="557">
        <v>5582.5</v>
      </c>
      <c r="J24" s="557"/>
      <c r="K24" s="557"/>
      <c r="L24" s="557"/>
      <c r="M24" s="556">
        <f>C24+D24+E24+F24-G24-H24-I24-J24-K24+L24</f>
        <v>14549.91</v>
      </c>
    </row>
    <row r="25" spans="1:13" ht="27" customHeight="1">
      <c r="A25" s="415" t="s">
        <v>223</v>
      </c>
      <c r="B25" s="417" t="s">
        <v>677</v>
      </c>
      <c r="C25" s="556">
        <f>IF(C13+C16+C19+C22=FBA!G59,C13+C16+C19+C22,0)</f>
        <v>3423965.1999999997</v>
      </c>
      <c r="D25" s="556">
        <f aca="true" t="shared" si="4" ref="D25:K25">D13+D16+D19+D22</f>
        <v>3461017.3699999996</v>
      </c>
      <c r="E25" s="556">
        <f t="shared" si="4"/>
        <v>0</v>
      </c>
      <c r="F25" s="556">
        <f>IF(F13+F16+F19+F22=(('NT-13-1'!M15-'NT-13-1'!M23-'NT-13-1'!M32)+('MT-12-1'!R15-'MT-12-1'!R23-'MT-12-1'!R32)+('Ats-8-1'!J15-'Ats-8-1'!J24)),F13+F16+F19+F22,0)</f>
        <v>1076.71</v>
      </c>
      <c r="G25" s="556">
        <f t="shared" si="4"/>
        <v>12834.86</v>
      </c>
      <c r="H25" s="556">
        <f t="shared" si="4"/>
        <v>0</v>
      </c>
      <c r="I25" s="556">
        <f t="shared" si="4"/>
        <v>3537235.4799999995</v>
      </c>
      <c r="J25" s="556">
        <f t="shared" si="4"/>
        <v>0</v>
      </c>
      <c r="K25" s="556">
        <f t="shared" si="4"/>
        <v>134.89</v>
      </c>
      <c r="L25" s="556">
        <f>IF(L13+L16+L19+L22='FSL-20-5'!F17-'FSL-20-5'!C17,L13+L16+L19+L22,0)</f>
        <v>0</v>
      </c>
      <c r="M25" s="556">
        <f>IF(C25+D25+E25+F25-G25-H25-I25-J25-K25+L25=FBA!F59,C25+D25+E25+F25-G25-H25-I25-J25-K25+L25,0)</f>
        <v>3335854.0499999993</v>
      </c>
    </row>
  </sheetData>
  <sheetProtection/>
  <mergeCells count="8">
    <mergeCell ref="A5:M5"/>
    <mergeCell ref="A6:M6"/>
    <mergeCell ref="A8:M8"/>
    <mergeCell ref="M10:M11"/>
    <mergeCell ref="A10:A11"/>
    <mergeCell ref="B10:B11"/>
    <mergeCell ref="C10:C11"/>
    <mergeCell ref="D10:L10"/>
  </mergeCells>
  <printOptions/>
  <pageMargins left="0.35433070866141736" right="0.15748031496062992" top="0.3937007874015748" bottom="0.1968503937007874"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H19"/>
  <sheetViews>
    <sheetView zoomScalePageLayoutView="0" workbookViewId="0" topLeftCell="A7">
      <selection activeCell="H15" sqref="H15"/>
    </sheetView>
  </sheetViews>
  <sheetFormatPr defaultColWidth="9.140625" defaultRowHeight="12.75"/>
  <cols>
    <col min="1" max="1" width="4.421875" style="178" customWidth="1"/>
    <col min="2" max="2" width="56.421875" style="178" customWidth="1"/>
    <col min="3" max="4" width="13.28125" style="178" customWidth="1"/>
    <col min="5" max="5" width="12.28125" style="178" customWidth="1"/>
    <col min="6" max="6" width="13.57421875" style="178" customWidth="1"/>
    <col min="7" max="7" width="13.28125" style="178" customWidth="1"/>
    <col min="8" max="8" width="12.28125" style="178" customWidth="1"/>
    <col min="9" max="16384" width="9.140625" style="178" customWidth="1"/>
  </cols>
  <sheetData>
    <row r="1" ht="15">
      <c r="F1" s="175"/>
    </row>
    <row r="2" ht="15">
      <c r="F2" s="178" t="s">
        <v>678</v>
      </c>
    </row>
    <row r="3" ht="15">
      <c r="F3" s="178" t="s">
        <v>679</v>
      </c>
    </row>
    <row r="4" ht="8.25" customHeight="1"/>
    <row r="5" spans="1:8" ht="15">
      <c r="A5" s="875" t="s">
        <v>680</v>
      </c>
      <c r="B5" s="875"/>
      <c r="C5" s="875"/>
      <c r="D5" s="875"/>
      <c r="E5" s="875"/>
      <c r="F5" s="875"/>
      <c r="G5" s="875"/>
      <c r="H5" s="875"/>
    </row>
    <row r="6" spans="1:8" ht="15">
      <c r="A6" s="875" t="s">
        <v>655</v>
      </c>
      <c r="B6" s="875"/>
      <c r="C6" s="875"/>
      <c r="D6" s="875"/>
      <c r="E6" s="875"/>
      <c r="F6" s="875"/>
      <c r="G6" s="875"/>
      <c r="H6" s="875"/>
    </row>
    <row r="7" ht="5.25" customHeight="1"/>
    <row r="8" spans="1:8" ht="15">
      <c r="A8" s="875" t="s">
        <v>681</v>
      </c>
      <c r="B8" s="875"/>
      <c r="C8" s="875"/>
      <c r="D8" s="875"/>
      <c r="E8" s="875"/>
      <c r="F8" s="875"/>
      <c r="G8" s="875"/>
      <c r="H8" s="875"/>
    </row>
    <row r="9" ht="5.25" customHeight="1"/>
    <row r="10" spans="1:8" ht="15" customHeight="1">
      <c r="A10" s="1062" t="s">
        <v>4</v>
      </c>
      <c r="B10" s="1062" t="s">
        <v>682</v>
      </c>
      <c r="C10" s="1062" t="s">
        <v>683</v>
      </c>
      <c r="D10" s="1062"/>
      <c r="E10" s="1062"/>
      <c r="F10" s="1062" t="s">
        <v>684</v>
      </c>
      <c r="G10" s="1062"/>
      <c r="H10" s="1062"/>
    </row>
    <row r="11" spans="1:8" ht="79.5" customHeight="1">
      <c r="A11" s="1062"/>
      <c r="B11" s="1062"/>
      <c r="C11" s="177" t="s">
        <v>685</v>
      </c>
      <c r="D11" s="177" t="s">
        <v>686</v>
      </c>
      <c r="E11" s="415" t="s">
        <v>215</v>
      </c>
      <c r="F11" s="177" t="s">
        <v>687</v>
      </c>
      <c r="G11" s="177" t="s">
        <v>688</v>
      </c>
      <c r="H11" s="415" t="s">
        <v>215</v>
      </c>
    </row>
    <row r="12" spans="1:8" ht="15">
      <c r="A12" s="179">
        <v>1</v>
      </c>
      <c r="B12" s="179">
        <v>2</v>
      </c>
      <c r="C12" s="179">
        <v>3</v>
      </c>
      <c r="D12" s="179">
        <v>4</v>
      </c>
      <c r="E12" s="418" t="s">
        <v>689</v>
      </c>
      <c r="F12" s="179">
        <v>6</v>
      </c>
      <c r="G12" s="179">
        <v>7</v>
      </c>
      <c r="H12" s="418" t="s">
        <v>690</v>
      </c>
    </row>
    <row r="13" spans="1:8" ht="45">
      <c r="A13" s="179" t="s">
        <v>218</v>
      </c>
      <c r="B13" s="193" t="s">
        <v>691</v>
      </c>
      <c r="C13" s="558"/>
      <c r="D13" s="558">
        <v>94786.82</v>
      </c>
      <c r="E13" s="559">
        <f>IF(C13+D13=FBA!G60,C13+D13,0)</f>
        <v>94786.82</v>
      </c>
      <c r="F13" s="558"/>
      <c r="G13" s="558">
        <v>103563.76</v>
      </c>
      <c r="H13" s="559">
        <f>IF(F13+G13=FBA!F60,F13+G13,0)</f>
        <v>103563.76</v>
      </c>
    </row>
    <row r="14" spans="1:8" ht="54.75" customHeight="1">
      <c r="A14" s="179" t="s">
        <v>219</v>
      </c>
      <c r="B14" s="193" t="s">
        <v>692</v>
      </c>
      <c r="C14" s="558"/>
      <c r="D14" s="558">
        <v>3268971.82</v>
      </c>
      <c r="E14" s="559">
        <f>IF(C14+D14=FBA!G61,C14+D14,0)</f>
        <v>3268971.82</v>
      </c>
      <c r="F14" s="558"/>
      <c r="G14" s="558">
        <v>3191071.09</v>
      </c>
      <c r="H14" s="559">
        <f>IF(F14+G14=FBA!F61,F14+G14,0)</f>
        <v>3191071.09</v>
      </c>
    </row>
    <row r="15" spans="1:8" ht="60" customHeight="1">
      <c r="A15" s="179" t="s">
        <v>221</v>
      </c>
      <c r="B15" s="193" t="s">
        <v>693</v>
      </c>
      <c r="C15" s="558"/>
      <c r="D15" s="558">
        <v>45768.47</v>
      </c>
      <c r="E15" s="559">
        <f>IF(C15+D15=FBA!G62,C15+D15,0)</f>
        <v>45768.47</v>
      </c>
      <c r="F15" s="558"/>
      <c r="G15" s="558">
        <v>24776.27</v>
      </c>
      <c r="H15" s="559">
        <f>IF(F15+G15=FBA!F62,F15+G15,0)</f>
        <v>24776.27</v>
      </c>
    </row>
    <row r="16" spans="1:8" ht="15" customHeight="1">
      <c r="A16" s="179" t="s">
        <v>222</v>
      </c>
      <c r="B16" s="193" t="s">
        <v>82</v>
      </c>
      <c r="C16" s="558"/>
      <c r="D16" s="558">
        <v>14438.09</v>
      </c>
      <c r="E16" s="559">
        <f>IF(C16+D16=FBA!G63,C16+D16,0)</f>
        <v>14438.09</v>
      </c>
      <c r="F16" s="558"/>
      <c r="G16" s="558">
        <v>16442.93</v>
      </c>
      <c r="H16" s="559">
        <f>IF(F16+G16=FBA!F63,F16+G16,0)</f>
        <v>16442.93</v>
      </c>
    </row>
    <row r="17" spans="1:8" ht="15" customHeight="1">
      <c r="A17" s="418" t="s">
        <v>223</v>
      </c>
      <c r="B17" s="436" t="s">
        <v>215</v>
      </c>
      <c r="C17" s="559">
        <f>C13+C14+C15+C16</f>
        <v>0</v>
      </c>
      <c r="D17" s="559">
        <f>D13+D14+D15+D16</f>
        <v>3423965.1999999997</v>
      </c>
      <c r="E17" s="559">
        <f>C17+D17</f>
        <v>3423965.1999999997</v>
      </c>
      <c r="F17" s="559">
        <f>F13+F14+F15+F16</f>
        <v>0</v>
      </c>
      <c r="G17" s="559">
        <f>G13+G14+G15+G16</f>
        <v>3335854.05</v>
      </c>
      <c r="H17" s="559">
        <f>IF(F17+G17=FBA!F59,F17+G17,0)</f>
        <v>3335854.05</v>
      </c>
    </row>
    <row r="18" ht="6.75" customHeight="1"/>
    <row r="19" spans="3:5" ht="11.25" customHeight="1">
      <c r="C19" s="266"/>
      <c r="D19" s="266"/>
      <c r="E19" s="266"/>
    </row>
  </sheetData>
  <sheetProtection/>
  <mergeCells count="7">
    <mergeCell ref="A5:H5"/>
    <mergeCell ref="A6:H6"/>
    <mergeCell ref="A8:H8"/>
    <mergeCell ref="A10:A11"/>
    <mergeCell ref="B10:B11"/>
    <mergeCell ref="C10:E10"/>
    <mergeCell ref="F10:H10"/>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64"/>
  <sheetViews>
    <sheetView zoomScalePageLayoutView="0" workbookViewId="0" topLeftCell="A13">
      <selection activeCell="K29" sqref="K29"/>
    </sheetView>
  </sheetViews>
  <sheetFormatPr defaultColWidth="9.140625" defaultRowHeight="12.75"/>
  <cols>
    <col min="1" max="1" width="5.57421875" style="77" customWidth="1"/>
    <col min="2" max="2" width="0" style="77" hidden="1" customWidth="1"/>
    <col min="3" max="3" width="30.140625" style="77" customWidth="1"/>
    <col min="4" max="4" width="18.28125" style="77" customWidth="1"/>
    <col min="5" max="5" width="0" style="77" hidden="1" customWidth="1"/>
    <col min="6" max="6" width="11.7109375" style="77" customWidth="1"/>
    <col min="7" max="7" width="8.57421875" style="77" customWidth="1"/>
    <col min="8" max="8" width="12.140625" style="77" customWidth="1"/>
    <col min="9" max="9" width="13.140625" style="77" customWidth="1"/>
    <col min="10" max="16384" width="9.140625" style="77" customWidth="1"/>
  </cols>
  <sheetData>
    <row r="1" spans="7:8" ht="12.75">
      <c r="G1" s="67"/>
      <c r="H1" s="67"/>
    </row>
    <row r="2" spans="4:9" ht="15.75">
      <c r="D2" s="68"/>
      <c r="G2" s="77" t="s">
        <v>126</v>
      </c>
      <c r="H2" s="69"/>
      <c r="I2" s="69"/>
    </row>
    <row r="3" spans="7:9" ht="15.75">
      <c r="G3" s="77" t="s">
        <v>750</v>
      </c>
      <c r="H3" s="69"/>
      <c r="I3" s="69"/>
    </row>
    <row r="5" spans="1:9" ht="15.75">
      <c r="A5" s="881" t="s">
        <v>127</v>
      </c>
      <c r="B5" s="881"/>
      <c r="C5" s="881"/>
      <c r="D5" s="881"/>
      <c r="E5" s="881"/>
      <c r="F5" s="881"/>
      <c r="G5" s="881"/>
      <c r="H5" s="881"/>
      <c r="I5" s="881"/>
    </row>
    <row r="6" spans="1:9" ht="15.75">
      <c r="A6" s="882" t="s">
        <v>128</v>
      </c>
      <c r="B6" s="882"/>
      <c r="C6" s="882"/>
      <c r="D6" s="882"/>
      <c r="E6" s="882"/>
      <c r="F6" s="882"/>
      <c r="G6" s="882"/>
      <c r="H6" s="882"/>
      <c r="I6" s="882"/>
    </row>
    <row r="7" spans="1:9" ht="23.25" customHeight="1">
      <c r="A7" s="883" t="s">
        <v>1003</v>
      </c>
      <c r="B7" s="883"/>
      <c r="C7" s="883"/>
      <c r="D7" s="883"/>
      <c r="E7" s="883"/>
      <c r="F7" s="883"/>
      <c r="G7" s="883"/>
      <c r="H7" s="883"/>
      <c r="I7" s="883"/>
    </row>
    <row r="8" spans="1:9" ht="15">
      <c r="A8" s="876" t="s">
        <v>129</v>
      </c>
      <c r="B8" s="876"/>
      <c r="C8" s="876"/>
      <c r="D8" s="876"/>
      <c r="E8" s="876"/>
      <c r="F8" s="876"/>
      <c r="G8" s="876"/>
      <c r="H8" s="876"/>
      <c r="I8" s="876"/>
    </row>
    <row r="9" spans="1:9" ht="23.25" customHeight="1">
      <c r="A9" s="876" t="s">
        <v>1006</v>
      </c>
      <c r="B9" s="876"/>
      <c r="C9" s="876"/>
      <c r="D9" s="876"/>
      <c r="E9" s="876"/>
      <c r="F9" s="876"/>
      <c r="G9" s="876"/>
      <c r="H9" s="876"/>
      <c r="I9" s="876"/>
    </row>
    <row r="10" spans="1:9" ht="15">
      <c r="A10" s="876" t="s">
        <v>130</v>
      </c>
      <c r="B10" s="876"/>
      <c r="C10" s="876"/>
      <c r="D10" s="876"/>
      <c r="E10" s="876"/>
      <c r="F10" s="876"/>
      <c r="G10" s="876"/>
      <c r="H10" s="876"/>
      <c r="I10" s="876"/>
    </row>
    <row r="11" spans="1:9" ht="15">
      <c r="A11" s="876" t="s">
        <v>131</v>
      </c>
      <c r="B11" s="876"/>
      <c r="C11" s="876"/>
      <c r="D11" s="876"/>
      <c r="E11" s="876"/>
      <c r="F11" s="876"/>
      <c r="G11" s="876"/>
      <c r="H11" s="876"/>
      <c r="I11" s="876"/>
    </row>
    <row r="12" spans="1:9" ht="15">
      <c r="A12" s="884"/>
      <c r="B12" s="884"/>
      <c r="C12" s="884"/>
      <c r="D12" s="884"/>
      <c r="E12" s="884"/>
      <c r="F12" s="884"/>
      <c r="G12" s="884"/>
      <c r="H12" s="884"/>
      <c r="I12" s="884"/>
    </row>
    <row r="13" spans="1:9" ht="14.25">
      <c r="A13" s="875" t="s">
        <v>132</v>
      </c>
      <c r="B13" s="875"/>
      <c r="C13" s="875"/>
      <c r="D13" s="875"/>
      <c r="E13" s="875"/>
      <c r="F13" s="875"/>
      <c r="G13" s="875"/>
      <c r="H13" s="875"/>
      <c r="I13" s="875"/>
    </row>
    <row r="14" spans="1:9" ht="15">
      <c r="A14" s="876"/>
      <c r="B14" s="876"/>
      <c r="C14" s="876"/>
      <c r="D14" s="876"/>
      <c r="E14" s="876"/>
      <c r="F14" s="876"/>
      <c r="G14" s="876"/>
      <c r="H14" s="876"/>
      <c r="I14" s="876"/>
    </row>
    <row r="15" spans="1:9" ht="14.25">
      <c r="A15" s="875" t="s">
        <v>1005</v>
      </c>
      <c r="B15" s="875"/>
      <c r="C15" s="875"/>
      <c r="D15" s="875"/>
      <c r="E15" s="875"/>
      <c r="F15" s="875"/>
      <c r="G15" s="875"/>
      <c r="H15" s="875"/>
      <c r="I15" s="875"/>
    </row>
    <row r="16" spans="1:9" ht="9.75" customHeight="1">
      <c r="A16" s="264"/>
      <c r="B16" s="178"/>
      <c r="C16" s="178"/>
      <c r="D16" s="178"/>
      <c r="E16" s="178"/>
      <c r="F16" s="178"/>
      <c r="G16" s="178"/>
      <c r="H16" s="178"/>
      <c r="I16" s="178"/>
    </row>
    <row r="17" spans="1:9" ht="15">
      <c r="A17" s="876" t="s">
        <v>1015</v>
      </c>
      <c r="B17" s="876"/>
      <c r="C17" s="876"/>
      <c r="D17" s="876"/>
      <c r="E17" s="876"/>
      <c r="F17" s="876"/>
      <c r="G17" s="876"/>
      <c r="H17" s="876"/>
      <c r="I17" s="876"/>
    </row>
    <row r="18" spans="1:9" ht="15">
      <c r="A18" s="876" t="s">
        <v>2</v>
      </c>
      <c r="B18" s="876"/>
      <c r="C18" s="876"/>
      <c r="D18" s="876"/>
      <c r="E18" s="876"/>
      <c r="F18" s="876"/>
      <c r="G18" s="876"/>
      <c r="H18" s="876"/>
      <c r="I18" s="876"/>
    </row>
    <row r="19" spans="1:9" s="178" customFormat="1" ht="15" customHeight="1">
      <c r="A19" s="878" t="s">
        <v>3</v>
      </c>
      <c r="B19" s="878"/>
      <c r="C19" s="878"/>
      <c r="D19" s="878"/>
      <c r="E19" s="878"/>
      <c r="F19" s="878"/>
      <c r="G19" s="878"/>
      <c r="H19" s="878"/>
      <c r="I19" s="878"/>
    </row>
    <row r="20" spans="1:9" s="76" customFormat="1" ht="49.5" customHeight="1">
      <c r="A20" s="879" t="s">
        <v>4</v>
      </c>
      <c r="B20" s="879"/>
      <c r="C20" s="879" t="s">
        <v>5</v>
      </c>
      <c r="D20" s="879"/>
      <c r="E20" s="879"/>
      <c r="F20" s="879"/>
      <c r="G20" s="84" t="s">
        <v>133</v>
      </c>
      <c r="H20" s="70" t="s">
        <v>134</v>
      </c>
      <c r="I20" s="70" t="s">
        <v>135</v>
      </c>
    </row>
    <row r="21" spans="1:9" ht="15.75" customHeight="1">
      <c r="A21" s="382" t="s">
        <v>9</v>
      </c>
      <c r="B21" s="380" t="s">
        <v>136</v>
      </c>
      <c r="C21" s="867" t="s">
        <v>136</v>
      </c>
      <c r="D21" s="867"/>
      <c r="E21" s="867"/>
      <c r="F21" s="867"/>
      <c r="G21" s="380"/>
      <c r="H21" s="509">
        <f>H22+H27+H28</f>
        <v>3606232.68</v>
      </c>
      <c r="I21" s="509">
        <f>I22+I27+I28</f>
        <v>3665891.34</v>
      </c>
    </row>
    <row r="22" spans="1:9" ht="15.75" customHeight="1">
      <c r="A22" s="381" t="s">
        <v>11</v>
      </c>
      <c r="B22" s="386" t="s">
        <v>137</v>
      </c>
      <c r="C22" s="880" t="s">
        <v>137</v>
      </c>
      <c r="D22" s="880"/>
      <c r="E22" s="880"/>
      <c r="F22" s="880"/>
      <c r="G22" s="386"/>
      <c r="H22" s="509">
        <f>H23+H24+H25+H26</f>
        <v>3526678.37</v>
      </c>
      <c r="I22" s="509">
        <f>I23+I24+I25+I26</f>
        <v>3606853.7199999997</v>
      </c>
    </row>
    <row r="23" spans="1:9" ht="15.75" customHeight="1">
      <c r="A23" s="72" t="s">
        <v>138</v>
      </c>
      <c r="B23" s="73" t="s">
        <v>78</v>
      </c>
      <c r="C23" s="872" t="s">
        <v>78</v>
      </c>
      <c r="D23" s="872"/>
      <c r="E23" s="872"/>
      <c r="F23" s="872"/>
      <c r="G23" s="73"/>
      <c r="H23" s="511">
        <v>2732349.53</v>
      </c>
      <c r="I23" s="510">
        <v>2859181.31</v>
      </c>
    </row>
    <row r="24" spans="1:9" ht="15.75" customHeight="1">
      <c r="A24" s="72" t="s">
        <v>139</v>
      </c>
      <c r="B24" s="75" t="s">
        <v>140</v>
      </c>
      <c r="C24" s="873" t="s">
        <v>140</v>
      </c>
      <c r="D24" s="873"/>
      <c r="E24" s="873"/>
      <c r="F24" s="873"/>
      <c r="G24" s="75"/>
      <c r="H24" s="511">
        <v>765628.26</v>
      </c>
      <c r="I24" s="510">
        <v>719545.74</v>
      </c>
    </row>
    <row r="25" spans="1:9" ht="15.75" customHeight="1">
      <c r="A25" s="72" t="s">
        <v>141</v>
      </c>
      <c r="B25" s="73" t="s">
        <v>142</v>
      </c>
      <c r="C25" s="873" t="s">
        <v>142</v>
      </c>
      <c r="D25" s="873"/>
      <c r="E25" s="873"/>
      <c r="F25" s="873"/>
      <c r="G25" s="73"/>
      <c r="H25" s="511">
        <v>21010.48</v>
      </c>
      <c r="I25" s="510">
        <v>22528.66</v>
      </c>
    </row>
    <row r="26" spans="1:9" ht="15.75" customHeight="1">
      <c r="A26" s="72" t="s">
        <v>143</v>
      </c>
      <c r="B26" s="75" t="s">
        <v>144</v>
      </c>
      <c r="C26" s="873" t="s">
        <v>144</v>
      </c>
      <c r="D26" s="873"/>
      <c r="E26" s="873"/>
      <c r="F26" s="873"/>
      <c r="G26" s="75"/>
      <c r="H26" s="511">
        <v>7690.1</v>
      </c>
      <c r="I26" s="510">
        <v>5598.01</v>
      </c>
    </row>
    <row r="27" spans="1:9" ht="15.75" customHeight="1">
      <c r="A27" s="72" t="s">
        <v>23</v>
      </c>
      <c r="B27" s="73" t="s">
        <v>145</v>
      </c>
      <c r="C27" s="873" t="s">
        <v>145</v>
      </c>
      <c r="D27" s="873"/>
      <c r="E27" s="873"/>
      <c r="F27" s="873"/>
      <c r="G27" s="73"/>
      <c r="H27" s="511"/>
      <c r="I27" s="510"/>
    </row>
    <row r="28" spans="1:9" ht="15.75" customHeight="1">
      <c r="A28" s="381" t="s">
        <v>45</v>
      </c>
      <c r="B28" s="386" t="s">
        <v>146</v>
      </c>
      <c r="C28" s="877" t="s">
        <v>146</v>
      </c>
      <c r="D28" s="877"/>
      <c r="E28" s="877"/>
      <c r="F28" s="877"/>
      <c r="G28" s="386"/>
      <c r="H28" s="509">
        <f>H29-H30</f>
        <v>79554.31</v>
      </c>
      <c r="I28" s="509">
        <f>I29-I30</f>
        <v>59037.62</v>
      </c>
    </row>
    <row r="29" spans="1:9" ht="15.75" customHeight="1">
      <c r="A29" s="72" t="s">
        <v>147</v>
      </c>
      <c r="B29" s="75" t="s">
        <v>148</v>
      </c>
      <c r="C29" s="873" t="s">
        <v>148</v>
      </c>
      <c r="D29" s="873"/>
      <c r="E29" s="873"/>
      <c r="F29" s="873"/>
      <c r="G29" s="75" t="s">
        <v>1012</v>
      </c>
      <c r="H29" s="511">
        <v>79554.31</v>
      </c>
      <c r="I29" s="510">
        <v>59037.62</v>
      </c>
    </row>
    <row r="30" spans="1:9" ht="15.75" customHeight="1">
      <c r="A30" s="72" t="s">
        <v>149</v>
      </c>
      <c r="B30" s="75" t="s">
        <v>150</v>
      </c>
      <c r="C30" s="873" t="s">
        <v>150</v>
      </c>
      <c r="D30" s="873"/>
      <c r="E30" s="873"/>
      <c r="F30" s="873"/>
      <c r="G30" s="75"/>
      <c r="H30" s="511"/>
      <c r="I30" s="510"/>
    </row>
    <row r="31" spans="1:9" ht="15.75" customHeight="1">
      <c r="A31" s="382" t="s">
        <v>48</v>
      </c>
      <c r="B31" s="380" t="s">
        <v>151</v>
      </c>
      <c r="C31" s="867" t="s">
        <v>151</v>
      </c>
      <c r="D31" s="867"/>
      <c r="E31" s="867"/>
      <c r="F31" s="867"/>
      <c r="G31" s="380" t="s">
        <v>994</v>
      </c>
      <c r="H31" s="509">
        <f>SUM(H32:H45)</f>
        <v>3614388.84</v>
      </c>
      <c r="I31" s="509">
        <f>SUM(I32:I45)</f>
        <v>3674542.05</v>
      </c>
    </row>
    <row r="32" spans="1:9" ht="15.75" customHeight="1">
      <c r="A32" s="72" t="s">
        <v>11</v>
      </c>
      <c r="B32" s="73" t="s">
        <v>152</v>
      </c>
      <c r="C32" s="873" t="s">
        <v>153</v>
      </c>
      <c r="D32" s="873"/>
      <c r="E32" s="873"/>
      <c r="F32" s="873"/>
      <c r="G32" s="73" t="s">
        <v>1013</v>
      </c>
      <c r="H32" s="511">
        <v>3092108.05</v>
      </c>
      <c r="I32" s="510">
        <v>3149458.11</v>
      </c>
    </row>
    <row r="33" spans="1:9" ht="15.75" customHeight="1">
      <c r="A33" s="72" t="s">
        <v>23</v>
      </c>
      <c r="B33" s="73" t="s">
        <v>154</v>
      </c>
      <c r="C33" s="873" t="s">
        <v>155</v>
      </c>
      <c r="D33" s="873"/>
      <c r="E33" s="873"/>
      <c r="F33" s="873"/>
      <c r="G33" s="73"/>
      <c r="H33" s="511">
        <v>131210.31</v>
      </c>
      <c r="I33" s="510">
        <v>128049.54</v>
      </c>
    </row>
    <row r="34" spans="1:9" ht="15.75" customHeight="1">
      <c r="A34" s="72" t="s">
        <v>45</v>
      </c>
      <c r="B34" s="73" t="s">
        <v>156</v>
      </c>
      <c r="C34" s="873" t="s">
        <v>157</v>
      </c>
      <c r="D34" s="873"/>
      <c r="E34" s="873"/>
      <c r="F34" s="873"/>
      <c r="G34" s="73"/>
      <c r="H34" s="512">
        <v>143488.42</v>
      </c>
      <c r="I34" s="513">
        <v>155718.42</v>
      </c>
    </row>
    <row r="35" spans="1:9" ht="15.75" customHeight="1">
      <c r="A35" s="72" t="s">
        <v>47</v>
      </c>
      <c r="B35" s="73" t="s">
        <v>158</v>
      </c>
      <c r="C35" s="872" t="s">
        <v>159</v>
      </c>
      <c r="D35" s="872"/>
      <c r="E35" s="872"/>
      <c r="F35" s="872"/>
      <c r="G35" s="73" t="s">
        <v>1013</v>
      </c>
      <c r="H35" s="512">
        <v>374.02</v>
      </c>
      <c r="I35" s="513">
        <v>4437.05</v>
      </c>
    </row>
    <row r="36" spans="1:9" ht="15.75" customHeight="1">
      <c r="A36" s="72" t="s">
        <v>73</v>
      </c>
      <c r="B36" s="73" t="s">
        <v>160</v>
      </c>
      <c r="C36" s="872" t="s">
        <v>161</v>
      </c>
      <c r="D36" s="872"/>
      <c r="E36" s="872"/>
      <c r="F36" s="872"/>
      <c r="G36" s="73" t="s">
        <v>1013</v>
      </c>
      <c r="H36" s="512">
        <v>3497</v>
      </c>
      <c r="I36" s="513">
        <v>1397</v>
      </c>
    </row>
    <row r="37" spans="1:9" ht="15.75" customHeight="1">
      <c r="A37" s="72" t="s">
        <v>162</v>
      </c>
      <c r="B37" s="73" t="s">
        <v>163</v>
      </c>
      <c r="C37" s="872" t="s">
        <v>164</v>
      </c>
      <c r="D37" s="872"/>
      <c r="E37" s="872"/>
      <c r="F37" s="872"/>
      <c r="G37" s="73" t="s">
        <v>1013</v>
      </c>
      <c r="H37" s="512">
        <v>16670</v>
      </c>
      <c r="I37" s="513">
        <v>11934</v>
      </c>
    </row>
    <row r="38" spans="1:9" ht="15.75" customHeight="1">
      <c r="A38" s="72" t="s">
        <v>165</v>
      </c>
      <c r="B38" s="73" t="s">
        <v>166</v>
      </c>
      <c r="C38" s="872" t="s">
        <v>167</v>
      </c>
      <c r="D38" s="872"/>
      <c r="E38" s="872"/>
      <c r="F38" s="872"/>
      <c r="G38" s="73"/>
      <c r="H38" s="512">
        <v>5801.92</v>
      </c>
      <c r="I38" s="512">
        <v>5364.81</v>
      </c>
    </row>
    <row r="39" spans="1:9" ht="15" customHeight="1">
      <c r="A39" s="72" t="s">
        <v>168</v>
      </c>
      <c r="B39" s="73" t="s">
        <v>169</v>
      </c>
      <c r="C39" s="873" t="s">
        <v>169</v>
      </c>
      <c r="D39" s="873"/>
      <c r="E39" s="873"/>
      <c r="F39" s="873"/>
      <c r="G39" s="73"/>
      <c r="H39" s="512"/>
      <c r="I39" s="512"/>
    </row>
    <row r="40" spans="1:9" ht="15" customHeight="1">
      <c r="A40" s="72" t="s">
        <v>170</v>
      </c>
      <c r="B40" s="73" t="s">
        <v>171</v>
      </c>
      <c r="C40" s="872" t="s">
        <v>171</v>
      </c>
      <c r="D40" s="872"/>
      <c r="E40" s="872"/>
      <c r="F40" s="872"/>
      <c r="G40" s="73" t="s">
        <v>1013</v>
      </c>
      <c r="H40" s="512">
        <v>129083.37</v>
      </c>
      <c r="I40" s="512">
        <v>126759.27</v>
      </c>
    </row>
    <row r="41" spans="1:9" ht="15.75" customHeight="1">
      <c r="A41" s="72" t="s">
        <v>172</v>
      </c>
      <c r="B41" s="73" t="s">
        <v>173</v>
      </c>
      <c r="C41" s="873" t="s">
        <v>174</v>
      </c>
      <c r="D41" s="873"/>
      <c r="E41" s="873"/>
      <c r="F41" s="873"/>
      <c r="G41" s="73"/>
      <c r="H41" s="512">
        <v>56996.16</v>
      </c>
      <c r="I41" s="512">
        <v>57878.08</v>
      </c>
    </row>
    <row r="42" spans="1:9" ht="15.75" customHeight="1">
      <c r="A42" s="72" t="s">
        <v>175</v>
      </c>
      <c r="B42" s="73" t="s">
        <v>176</v>
      </c>
      <c r="C42" s="873" t="s">
        <v>177</v>
      </c>
      <c r="D42" s="873"/>
      <c r="E42" s="873"/>
      <c r="F42" s="873"/>
      <c r="G42" s="73"/>
      <c r="H42" s="512"/>
      <c r="I42" s="512"/>
    </row>
    <row r="43" spans="1:9" ht="15.75" customHeight="1">
      <c r="A43" s="72" t="s">
        <v>178</v>
      </c>
      <c r="B43" s="73" t="s">
        <v>179</v>
      </c>
      <c r="C43" s="873" t="s">
        <v>180</v>
      </c>
      <c r="D43" s="873"/>
      <c r="E43" s="873"/>
      <c r="F43" s="873"/>
      <c r="G43" s="73"/>
      <c r="H43" s="512"/>
      <c r="I43" s="512"/>
    </row>
    <row r="44" spans="1:9" ht="15.75" customHeight="1">
      <c r="A44" s="72" t="s">
        <v>181</v>
      </c>
      <c r="B44" s="73" t="s">
        <v>182</v>
      </c>
      <c r="C44" s="873" t="s">
        <v>183</v>
      </c>
      <c r="D44" s="873"/>
      <c r="E44" s="873"/>
      <c r="F44" s="873"/>
      <c r="G44" s="73"/>
      <c r="H44" s="512">
        <v>35159.59</v>
      </c>
      <c r="I44" s="512">
        <v>33545.77</v>
      </c>
    </row>
    <row r="45" spans="1:9" ht="15.75" customHeight="1">
      <c r="A45" s="72" t="s">
        <v>184</v>
      </c>
      <c r="B45" s="73" t="s">
        <v>185</v>
      </c>
      <c r="C45" s="870" t="s">
        <v>186</v>
      </c>
      <c r="D45" s="870"/>
      <c r="E45" s="870"/>
      <c r="F45" s="870"/>
      <c r="G45" s="73"/>
      <c r="H45" s="512"/>
      <c r="I45" s="512"/>
    </row>
    <row r="46" spans="1:9" ht="15.75" customHeight="1">
      <c r="A46" s="380" t="s">
        <v>50</v>
      </c>
      <c r="B46" s="379" t="s">
        <v>187</v>
      </c>
      <c r="C46" s="869" t="s">
        <v>187</v>
      </c>
      <c r="D46" s="869"/>
      <c r="E46" s="869"/>
      <c r="F46" s="869"/>
      <c r="G46" s="379"/>
      <c r="H46" s="509">
        <f>H21-H31</f>
        <v>-8156.159999999683</v>
      </c>
      <c r="I46" s="509">
        <f>I21-I31</f>
        <v>-8650.709999999963</v>
      </c>
    </row>
    <row r="47" spans="1:9" ht="15.75" customHeight="1">
      <c r="A47" s="380" t="s">
        <v>76</v>
      </c>
      <c r="B47" s="380" t="s">
        <v>188</v>
      </c>
      <c r="C47" s="871" t="s">
        <v>188</v>
      </c>
      <c r="D47" s="871"/>
      <c r="E47" s="871"/>
      <c r="F47" s="871"/>
      <c r="G47" s="847"/>
      <c r="H47" s="509">
        <f>H48-H49-H50</f>
        <v>6983.5</v>
      </c>
      <c r="I47" s="509">
        <f>I48-I49-I50</f>
        <v>7110</v>
      </c>
    </row>
    <row r="48" spans="1:9" ht="15.75" customHeight="1">
      <c r="A48" s="75" t="s">
        <v>189</v>
      </c>
      <c r="B48" s="73" t="s">
        <v>190</v>
      </c>
      <c r="C48" s="870" t="s">
        <v>191</v>
      </c>
      <c r="D48" s="870"/>
      <c r="E48" s="870"/>
      <c r="F48" s="870"/>
      <c r="G48" s="75" t="s">
        <v>1012</v>
      </c>
      <c r="H48" s="512">
        <v>7057</v>
      </c>
      <c r="I48" s="512">
        <v>7110</v>
      </c>
    </row>
    <row r="49" spans="1:9" ht="15.75" customHeight="1">
      <c r="A49" s="75" t="s">
        <v>23</v>
      </c>
      <c r="B49" s="73" t="s">
        <v>192</v>
      </c>
      <c r="C49" s="870" t="s">
        <v>192</v>
      </c>
      <c r="D49" s="870"/>
      <c r="E49" s="870"/>
      <c r="F49" s="870"/>
      <c r="G49" s="75" t="s">
        <v>1012</v>
      </c>
      <c r="H49" s="512">
        <v>73.5</v>
      </c>
      <c r="I49" s="512"/>
    </row>
    <row r="50" spans="1:9" ht="15.75">
      <c r="A50" s="75" t="s">
        <v>193</v>
      </c>
      <c r="B50" s="73" t="s">
        <v>194</v>
      </c>
      <c r="C50" s="870" t="s">
        <v>195</v>
      </c>
      <c r="D50" s="870"/>
      <c r="E50" s="870"/>
      <c r="F50" s="870"/>
      <c r="G50" s="75"/>
      <c r="H50" s="512"/>
      <c r="I50" s="512"/>
    </row>
    <row r="51" spans="1:9" ht="15.75">
      <c r="A51" s="71" t="s">
        <v>83</v>
      </c>
      <c r="B51" s="74" t="s">
        <v>196</v>
      </c>
      <c r="C51" s="866" t="s">
        <v>196</v>
      </c>
      <c r="D51" s="866"/>
      <c r="E51" s="866"/>
      <c r="F51" s="866"/>
      <c r="G51" s="75" t="s">
        <v>1017</v>
      </c>
      <c r="H51" s="511"/>
      <c r="I51" s="511">
        <v>-40.14</v>
      </c>
    </row>
    <row r="52" spans="1:9" ht="30" customHeight="1">
      <c r="A52" s="71" t="s">
        <v>109</v>
      </c>
      <c r="B52" s="74" t="s">
        <v>197</v>
      </c>
      <c r="C52" s="874" t="s">
        <v>197</v>
      </c>
      <c r="D52" s="874"/>
      <c r="E52" s="874"/>
      <c r="F52" s="874"/>
      <c r="G52" s="71"/>
      <c r="H52" s="511"/>
      <c r="I52" s="511">
        <v>11228.2</v>
      </c>
    </row>
    <row r="53" spans="1:9" ht="15.75">
      <c r="A53" s="71" t="s">
        <v>121</v>
      </c>
      <c r="B53" s="74" t="s">
        <v>198</v>
      </c>
      <c r="C53" s="866" t="s">
        <v>198</v>
      </c>
      <c r="D53" s="866"/>
      <c r="E53" s="866"/>
      <c r="F53" s="866"/>
      <c r="G53" s="71"/>
      <c r="H53" s="511"/>
      <c r="I53" s="511"/>
    </row>
    <row r="54" spans="1:9" ht="30" customHeight="1">
      <c r="A54" s="380" t="s">
        <v>199</v>
      </c>
      <c r="B54" s="380" t="s">
        <v>200</v>
      </c>
      <c r="C54" s="867" t="s">
        <v>200</v>
      </c>
      <c r="D54" s="867"/>
      <c r="E54" s="867"/>
      <c r="F54" s="867"/>
      <c r="G54" s="380"/>
      <c r="H54" s="509">
        <f>H46+H47+H51+H52+H53</f>
        <v>-1172.6599999996834</v>
      </c>
      <c r="I54" s="509">
        <f>I46+I47+I51+I52+I53</f>
        <v>9647.350000000039</v>
      </c>
    </row>
    <row r="55" spans="1:9" ht="15.75">
      <c r="A55" s="71" t="s">
        <v>11</v>
      </c>
      <c r="B55" s="71" t="s">
        <v>201</v>
      </c>
      <c r="C55" s="868" t="s">
        <v>201</v>
      </c>
      <c r="D55" s="868"/>
      <c r="E55" s="868"/>
      <c r="F55" s="868"/>
      <c r="G55" s="71"/>
      <c r="H55" s="511"/>
      <c r="I55" s="511"/>
    </row>
    <row r="56" spans="1:9" ht="15.75">
      <c r="A56" s="380" t="s">
        <v>202</v>
      </c>
      <c r="B56" s="379" t="s">
        <v>203</v>
      </c>
      <c r="C56" s="869" t="s">
        <v>203</v>
      </c>
      <c r="D56" s="869"/>
      <c r="E56" s="869"/>
      <c r="F56" s="869"/>
      <c r="G56" s="380"/>
      <c r="H56" s="509">
        <f>H54+H55</f>
        <v>-1172.6599999996834</v>
      </c>
      <c r="I56" s="509">
        <f>I54+I55</f>
        <v>9647.350000000039</v>
      </c>
    </row>
    <row r="57" spans="1:9" ht="15.75">
      <c r="A57" s="75" t="s">
        <v>11</v>
      </c>
      <c r="B57" s="73" t="s">
        <v>204</v>
      </c>
      <c r="C57" s="870" t="s">
        <v>204</v>
      </c>
      <c r="D57" s="870"/>
      <c r="E57" s="870"/>
      <c r="F57" s="870"/>
      <c r="G57" s="75"/>
      <c r="H57" s="512"/>
      <c r="I57" s="512"/>
    </row>
    <row r="58" spans="1:9" ht="15.75">
      <c r="A58" s="75" t="s">
        <v>23</v>
      </c>
      <c r="B58" s="73" t="s">
        <v>205</v>
      </c>
      <c r="C58" s="870" t="s">
        <v>205</v>
      </c>
      <c r="D58" s="870"/>
      <c r="E58" s="870"/>
      <c r="F58" s="870"/>
      <c r="G58" s="75"/>
      <c r="H58" s="512"/>
      <c r="I58" s="512"/>
    </row>
    <row r="59" spans="1:9" ht="12.75">
      <c r="A59" s="76"/>
      <c r="B59" s="76"/>
      <c r="C59" s="76"/>
      <c r="D59" s="76"/>
      <c r="G59" s="200"/>
      <c r="H59" s="200"/>
      <c r="I59" s="200"/>
    </row>
    <row r="60" spans="1:9" ht="12.75" customHeight="1">
      <c r="A60" s="864" t="s">
        <v>206</v>
      </c>
      <c r="B60" s="864"/>
      <c r="C60" s="864"/>
      <c r="D60" s="864"/>
      <c r="E60" s="864"/>
      <c r="F60" s="864"/>
      <c r="G60" s="864"/>
      <c r="H60" s="865"/>
      <c r="I60" s="865"/>
    </row>
    <row r="61" spans="1:9" s="5" customFormat="1" ht="12.75" customHeight="1">
      <c r="A61" s="885" t="s">
        <v>999</v>
      </c>
      <c r="B61" s="886"/>
      <c r="C61" s="886"/>
      <c r="D61" s="886"/>
      <c r="E61" s="886"/>
      <c r="F61" s="835"/>
      <c r="G61" s="835"/>
      <c r="H61" s="845" t="s">
        <v>1000</v>
      </c>
      <c r="I61" s="837"/>
    </row>
    <row r="62" spans="1:9" s="5" customFormat="1" ht="12.75" customHeight="1">
      <c r="A62" s="887" t="s">
        <v>981</v>
      </c>
      <c r="B62" s="887"/>
      <c r="C62" s="887"/>
      <c r="D62" s="887"/>
      <c r="E62" s="887"/>
      <c r="F62" s="888" t="s">
        <v>979</v>
      </c>
      <c r="G62" s="888"/>
      <c r="H62" s="848" t="s">
        <v>125</v>
      </c>
      <c r="I62" s="848"/>
    </row>
    <row r="63" spans="1:9" s="5" customFormat="1" ht="12.75">
      <c r="A63" s="845" t="s">
        <v>1001</v>
      </c>
      <c r="B63" s="838"/>
      <c r="C63" s="838"/>
      <c r="D63" s="838"/>
      <c r="E63" s="834"/>
      <c r="F63" s="889"/>
      <c r="G63" s="889"/>
      <c r="H63" s="845" t="s">
        <v>1002</v>
      </c>
      <c r="I63" s="837"/>
    </row>
    <row r="64" spans="1:9" s="575" customFormat="1" ht="12.75" customHeight="1">
      <c r="A64" s="890" t="s">
        <v>978</v>
      </c>
      <c r="B64" s="890"/>
      <c r="C64" s="890"/>
      <c r="D64" s="890"/>
      <c r="E64" s="836" t="s">
        <v>979</v>
      </c>
      <c r="F64" s="888" t="s">
        <v>979</v>
      </c>
      <c r="G64" s="888"/>
      <c r="H64" s="858" t="s">
        <v>125</v>
      </c>
      <c r="I64" s="858"/>
    </row>
  </sheetData>
  <sheetProtection/>
  <mergeCells count="64">
    <mergeCell ref="H62:I62"/>
    <mergeCell ref="H64:I64"/>
    <mergeCell ref="A61:E61"/>
    <mergeCell ref="A62:E62"/>
    <mergeCell ref="F62:G62"/>
    <mergeCell ref="F63:G63"/>
    <mergeCell ref="A64:D64"/>
    <mergeCell ref="F64:G64"/>
    <mergeCell ref="A15:I15"/>
    <mergeCell ref="A17:I17"/>
    <mergeCell ref="A5:I5"/>
    <mergeCell ref="A6:I6"/>
    <mergeCell ref="A7:I7"/>
    <mergeCell ref="A8:I8"/>
    <mergeCell ref="A9:I9"/>
    <mergeCell ref="A10:I10"/>
    <mergeCell ref="A11:I11"/>
    <mergeCell ref="A12:I12"/>
    <mergeCell ref="A13:I13"/>
    <mergeCell ref="A14:I14"/>
    <mergeCell ref="C27:F27"/>
    <mergeCell ref="C28:F28"/>
    <mergeCell ref="A18:I18"/>
    <mergeCell ref="A19:I19"/>
    <mergeCell ref="A20:B20"/>
    <mergeCell ref="C20:F20"/>
    <mergeCell ref="C21:F21"/>
    <mergeCell ref="C22:F22"/>
    <mergeCell ref="C35:F35"/>
    <mergeCell ref="C36:F36"/>
    <mergeCell ref="C23:F23"/>
    <mergeCell ref="C24:F24"/>
    <mergeCell ref="C25:F25"/>
    <mergeCell ref="C26:F26"/>
    <mergeCell ref="C29:F29"/>
    <mergeCell ref="C30:F30"/>
    <mergeCell ref="C31:F31"/>
    <mergeCell ref="C32:F32"/>
    <mergeCell ref="C33:F33"/>
    <mergeCell ref="C34:F34"/>
    <mergeCell ref="C51:F51"/>
    <mergeCell ref="C52:F52"/>
    <mergeCell ref="C41:F41"/>
    <mergeCell ref="C42:F42"/>
    <mergeCell ref="C43:F43"/>
    <mergeCell ref="C44:F44"/>
    <mergeCell ref="C45:F45"/>
    <mergeCell ref="C46:F46"/>
    <mergeCell ref="C47:F47"/>
    <mergeCell ref="C48:F48"/>
    <mergeCell ref="C49:F49"/>
    <mergeCell ref="C50:F50"/>
    <mergeCell ref="C37:F37"/>
    <mergeCell ref="C38:F38"/>
    <mergeCell ref="C39:F39"/>
    <mergeCell ref="C40:F40"/>
    <mergeCell ref="A60:G60"/>
    <mergeCell ref="H60:I60"/>
    <mergeCell ref="C53:F53"/>
    <mergeCell ref="C54:F54"/>
    <mergeCell ref="C55:F55"/>
    <mergeCell ref="C56:F56"/>
    <mergeCell ref="C57:F57"/>
    <mergeCell ref="C58:F58"/>
  </mergeCells>
  <printOptions/>
  <pageMargins left="0.35433070866141736" right="0" top="0.5905511811023623"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24"/>
  <sheetViews>
    <sheetView zoomScalePageLayoutView="0" workbookViewId="0" topLeftCell="A4">
      <selection activeCell="A23" sqref="A23:H23"/>
    </sheetView>
  </sheetViews>
  <sheetFormatPr defaultColWidth="9.140625" defaultRowHeight="12.75"/>
  <cols>
    <col min="1" max="1" width="5.57421875" style="0" customWidth="1"/>
    <col min="2" max="2" width="46.7109375" style="0" customWidth="1"/>
    <col min="3" max="3" width="14.140625" style="0" customWidth="1"/>
    <col min="4" max="4" width="17.140625" style="0" customWidth="1"/>
    <col min="5" max="5" width="13.8515625" style="0" customWidth="1"/>
    <col min="6" max="7" width="13.140625" style="0" customWidth="1"/>
    <col min="8" max="8" width="14.7109375" style="0" customWidth="1"/>
  </cols>
  <sheetData>
    <row r="1" spans="1:8" ht="12.75">
      <c r="A1" s="78"/>
      <c r="B1" s="78"/>
      <c r="C1" s="78"/>
      <c r="D1" s="119" t="s">
        <v>709</v>
      </c>
      <c r="E1" s="78"/>
      <c r="F1" s="78"/>
      <c r="G1" s="78"/>
      <c r="H1" s="78"/>
    </row>
    <row r="2" spans="1:8" ht="12.75">
      <c r="A2" s="78"/>
      <c r="B2" s="78"/>
      <c r="C2" s="78"/>
      <c r="D2" s="119" t="s">
        <v>710</v>
      </c>
      <c r="E2" s="78"/>
      <c r="F2" s="78"/>
      <c r="G2" s="78"/>
      <c r="H2" s="78"/>
    </row>
    <row r="3" spans="1:8" ht="12.75">
      <c r="A3" s="78"/>
      <c r="B3" s="78"/>
      <c r="C3" s="78"/>
      <c r="D3" s="119" t="s">
        <v>711</v>
      </c>
      <c r="E3" s="78"/>
      <c r="F3" s="78"/>
      <c r="G3" s="78"/>
      <c r="H3" s="78"/>
    </row>
    <row r="4" spans="1:8" ht="2.25" customHeight="1">
      <c r="A4" s="78"/>
      <c r="B4" s="78"/>
      <c r="C4" s="78"/>
      <c r="D4" s="78"/>
      <c r="E4" s="78"/>
      <c r="F4" s="78"/>
      <c r="G4" s="78"/>
      <c r="H4" s="78"/>
    </row>
    <row r="5" spans="1:8" ht="27.75" customHeight="1">
      <c r="A5" s="1065" t="s">
        <v>712</v>
      </c>
      <c r="B5" s="1065"/>
      <c r="C5" s="1065"/>
      <c r="D5" s="1065"/>
      <c r="E5" s="1065"/>
      <c r="F5" s="1065"/>
      <c r="G5" s="1065"/>
      <c r="H5" s="1065"/>
    </row>
    <row r="6" spans="1:8" ht="9" customHeight="1">
      <c r="A6" s="78"/>
      <c r="B6" s="78"/>
      <c r="C6" s="78"/>
      <c r="D6" s="78"/>
      <c r="E6" s="78"/>
      <c r="F6" s="78"/>
      <c r="G6" s="78"/>
      <c r="H6" s="78"/>
    </row>
    <row r="7" spans="1:8" ht="14.25">
      <c r="A7" s="1066" t="s">
        <v>713</v>
      </c>
      <c r="B7" s="1066"/>
      <c r="C7" s="1066"/>
      <c r="D7" s="1066"/>
      <c r="E7" s="1066"/>
      <c r="F7" s="1066"/>
      <c r="G7" s="1066"/>
      <c r="H7" s="1066"/>
    </row>
    <row r="8" spans="1:8" ht="7.5" customHeight="1">
      <c r="A8" s="78"/>
      <c r="B8" s="78"/>
      <c r="C8" s="78"/>
      <c r="D8" s="78"/>
      <c r="E8" s="78"/>
      <c r="F8" s="78"/>
      <c r="G8" s="78"/>
      <c r="H8" s="78"/>
    </row>
    <row r="9" spans="1:8" ht="51">
      <c r="A9" s="84" t="s">
        <v>4</v>
      </c>
      <c r="B9" s="84" t="s">
        <v>714</v>
      </c>
      <c r="C9" s="84" t="s">
        <v>715</v>
      </c>
      <c r="D9" s="84" t="s">
        <v>716</v>
      </c>
      <c r="E9" s="84" t="s">
        <v>717</v>
      </c>
      <c r="F9" s="84" t="s">
        <v>718</v>
      </c>
      <c r="G9" s="84" t="s">
        <v>719</v>
      </c>
      <c r="H9" s="437" t="s">
        <v>720</v>
      </c>
    </row>
    <row r="10" spans="1:8" ht="12.75">
      <c r="A10" s="90">
        <v>1</v>
      </c>
      <c r="B10" s="90">
        <v>2</v>
      </c>
      <c r="C10" s="90">
        <v>3</v>
      </c>
      <c r="D10" s="90">
        <v>4</v>
      </c>
      <c r="E10" s="90">
        <v>5</v>
      </c>
      <c r="F10" s="90">
        <v>6</v>
      </c>
      <c r="G10" s="90">
        <v>7</v>
      </c>
      <c r="H10" s="416">
        <v>8</v>
      </c>
    </row>
    <row r="11" spans="1:8" ht="14.25" customHeight="1">
      <c r="A11" s="87" t="s">
        <v>218</v>
      </c>
      <c r="B11" s="91" t="s">
        <v>721</v>
      </c>
      <c r="C11" s="568"/>
      <c r="D11" s="568"/>
      <c r="E11" s="568"/>
      <c r="F11" s="568"/>
      <c r="G11" s="568"/>
      <c r="H11" s="567">
        <f>C11+D11+E11-F11-G11</f>
        <v>0</v>
      </c>
    </row>
    <row r="12" spans="1:8" ht="14.25" customHeight="1">
      <c r="A12" s="87" t="s">
        <v>219</v>
      </c>
      <c r="B12" s="91" t="s">
        <v>722</v>
      </c>
      <c r="C12" s="568"/>
      <c r="D12" s="568"/>
      <c r="E12" s="568"/>
      <c r="F12" s="568"/>
      <c r="G12" s="568"/>
      <c r="H12" s="567">
        <f aca="true" t="shared" si="0" ref="H12:H21">C12+D12+E12-F12-G12</f>
        <v>0</v>
      </c>
    </row>
    <row r="13" spans="1:8" ht="14.25" customHeight="1">
      <c r="A13" s="87" t="s">
        <v>221</v>
      </c>
      <c r="B13" s="91" t="s">
        <v>723</v>
      </c>
      <c r="C13" s="568"/>
      <c r="D13" s="568"/>
      <c r="E13" s="568"/>
      <c r="F13" s="568"/>
      <c r="G13" s="568"/>
      <c r="H13" s="567">
        <f t="shared" si="0"/>
        <v>0</v>
      </c>
    </row>
    <row r="14" spans="1:8" ht="14.25" customHeight="1">
      <c r="A14" s="87" t="s">
        <v>222</v>
      </c>
      <c r="B14" s="91" t="s">
        <v>724</v>
      </c>
      <c r="C14" s="568"/>
      <c r="D14" s="568"/>
      <c r="E14" s="568"/>
      <c r="F14" s="568"/>
      <c r="G14" s="568"/>
      <c r="H14" s="567">
        <f t="shared" si="0"/>
        <v>0</v>
      </c>
    </row>
    <row r="15" spans="1:8" ht="14.25" customHeight="1">
      <c r="A15" s="87" t="s">
        <v>223</v>
      </c>
      <c r="B15" s="91" t="s">
        <v>725</v>
      </c>
      <c r="C15" s="568"/>
      <c r="D15" s="568"/>
      <c r="E15" s="568"/>
      <c r="F15" s="568"/>
      <c r="G15" s="568"/>
      <c r="H15" s="567">
        <f t="shared" si="0"/>
        <v>0</v>
      </c>
    </row>
    <row r="16" spans="1:8" ht="14.25" customHeight="1">
      <c r="A16" s="87" t="s">
        <v>225</v>
      </c>
      <c r="B16" s="91" t="s">
        <v>726</v>
      </c>
      <c r="C16" s="568"/>
      <c r="D16" s="568"/>
      <c r="E16" s="568"/>
      <c r="F16" s="568"/>
      <c r="G16" s="568"/>
      <c r="H16" s="567">
        <f t="shared" si="0"/>
        <v>0</v>
      </c>
    </row>
    <row r="17" spans="1:8" ht="14.25" customHeight="1">
      <c r="A17" s="87" t="s">
        <v>227</v>
      </c>
      <c r="B17" s="91" t="s">
        <v>727</v>
      </c>
      <c r="C17" s="568"/>
      <c r="D17" s="568"/>
      <c r="E17" s="568"/>
      <c r="F17" s="568"/>
      <c r="G17" s="568"/>
      <c r="H17" s="567">
        <f t="shared" si="0"/>
        <v>0</v>
      </c>
    </row>
    <row r="18" spans="1:8" ht="38.25">
      <c r="A18" s="145" t="s">
        <v>229</v>
      </c>
      <c r="B18" s="91" t="s">
        <v>728</v>
      </c>
      <c r="C18" s="568"/>
      <c r="D18" s="568"/>
      <c r="E18" s="568"/>
      <c r="F18" s="568"/>
      <c r="G18" s="568"/>
      <c r="H18" s="567">
        <f t="shared" si="0"/>
        <v>0</v>
      </c>
    </row>
    <row r="19" spans="1:8" ht="51">
      <c r="A19" s="145" t="s">
        <v>231</v>
      </c>
      <c r="B19" s="91" t="s">
        <v>729</v>
      </c>
      <c r="C19" s="568"/>
      <c r="D19" s="568"/>
      <c r="E19" s="568"/>
      <c r="F19" s="568"/>
      <c r="G19" s="568"/>
      <c r="H19" s="567">
        <f t="shared" si="0"/>
        <v>0</v>
      </c>
    </row>
    <row r="20" spans="1:8" ht="14.25" customHeight="1">
      <c r="A20" s="87" t="s">
        <v>232</v>
      </c>
      <c r="B20" s="91" t="s">
        <v>730</v>
      </c>
      <c r="C20" s="568"/>
      <c r="D20" s="568"/>
      <c r="E20" s="568"/>
      <c r="F20" s="568"/>
      <c r="G20" s="568"/>
      <c r="H20" s="567">
        <f t="shared" si="0"/>
        <v>0</v>
      </c>
    </row>
    <row r="21" spans="1:8" ht="14.25" customHeight="1">
      <c r="A21" s="87" t="s">
        <v>233</v>
      </c>
      <c r="B21" s="91" t="s">
        <v>731</v>
      </c>
      <c r="C21" s="568"/>
      <c r="D21" s="568"/>
      <c r="E21" s="568"/>
      <c r="F21" s="568"/>
      <c r="G21" s="568"/>
      <c r="H21" s="567">
        <f t="shared" si="0"/>
        <v>0</v>
      </c>
    </row>
    <row r="22" spans="1:8" ht="14.25" customHeight="1">
      <c r="A22" s="439" t="s">
        <v>234</v>
      </c>
      <c r="B22" s="440" t="s">
        <v>732</v>
      </c>
      <c r="C22" s="567">
        <f>IF(SUM(C11:C21)=FBA!G67+FBA!G70,SUM(C11:C21),0)</f>
        <v>0</v>
      </c>
      <c r="D22" s="567">
        <f>SUM(D11:D21)</f>
        <v>0</v>
      </c>
      <c r="E22" s="567">
        <f>SUM(E11:E21)</f>
        <v>0</v>
      </c>
      <c r="F22" s="567">
        <f>SUM(F11:F21)</f>
        <v>0</v>
      </c>
      <c r="G22" s="567">
        <f>SUM(G11:G21)</f>
        <v>0</v>
      </c>
      <c r="H22" s="567">
        <f>IF(C22+D22+E22-F22-G22=FBA!F67+FBA!F70,C22+D22+E22-F22-G22,0)</f>
        <v>0</v>
      </c>
    </row>
    <row r="23" spans="1:8" ht="18.75" customHeight="1">
      <c r="A23" s="1063" t="s">
        <v>733</v>
      </c>
      <c r="B23" s="1063"/>
      <c r="C23" s="1063"/>
      <c r="D23" s="1063"/>
      <c r="E23" s="1063"/>
      <c r="F23" s="1063"/>
      <c r="G23" s="1063"/>
      <c r="H23" s="1063"/>
    </row>
    <row r="24" spans="1:8" ht="7.5" customHeight="1">
      <c r="A24" s="1064" t="s">
        <v>734</v>
      </c>
      <c r="B24" s="1064"/>
      <c r="C24" s="1064"/>
      <c r="D24" s="1064"/>
      <c r="E24" s="1064"/>
      <c r="F24" s="1064"/>
      <c r="G24" s="1064"/>
      <c r="H24" s="1064"/>
    </row>
  </sheetData>
  <sheetProtection/>
  <mergeCells count="4">
    <mergeCell ref="A23:H23"/>
    <mergeCell ref="A24:H24"/>
    <mergeCell ref="A5:H5"/>
    <mergeCell ref="A7:H7"/>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F17"/>
  <sheetViews>
    <sheetView zoomScalePageLayoutView="0" workbookViewId="0" topLeftCell="A1">
      <selection activeCell="D11" sqref="D11:E16"/>
    </sheetView>
  </sheetViews>
  <sheetFormatPr defaultColWidth="9.140625" defaultRowHeight="12.75"/>
  <cols>
    <col min="1" max="1" width="0.85546875" style="0" customWidth="1"/>
    <col min="2" max="2" width="4.57421875" style="0" customWidth="1"/>
    <col min="3" max="3" width="41.28125" style="0" customWidth="1"/>
    <col min="4" max="4" width="20.57421875" style="0" customWidth="1"/>
    <col min="5" max="5" width="19.57421875" style="0" customWidth="1"/>
    <col min="6" max="6" width="2.57421875" style="0" customWidth="1"/>
    <col min="7" max="7" width="0.13671875" style="0" customWidth="1"/>
  </cols>
  <sheetData>
    <row r="1" spans="1:6" ht="12.75">
      <c r="A1" s="78"/>
      <c r="B1" s="81"/>
      <c r="C1" s="80" t="s">
        <v>735</v>
      </c>
      <c r="D1" s="78"/>
      <c r="E1" s="78"/>
      <c r="F1" s="78"/>
    </row>
    <row r="2" spans="1:6" ht="12.75">
      <c r="A2" s="78"/>
      <c r="B2" s="119"/>
      <c r="C2" s="80" t="s">
        <v>736</v>
      </c>
      <c r="D2" s="78"/>
      <c r="E2" s="78"/>
      <c r="F2" s="78"/>
    </row>
    <row r="3" spans="1:6" ht="12.75">
      <c r="A3" s="78"/>
      <c r="B3" s="119"/>
      <c r="C3" s="119" t="s">
        <v>737</v>
      </c>
      <c r="D3" s="78"/>
      <c r="E3" s="78"/>
      <c r="F3" s="78"/>
    </row>
    <row r="4" spans="1:6" ht="7.5" customHeight="1">
      <c r="A4" s="78"/>
      <c r="B4" s="78"/>
      <c r="C4" s="78"/>
      <c r="D4" s="78"/>
      <c r="E4" s="78"/>
      <c r="F4" s="78"/>
    </row>
    <row r="5" spans="1:6" ht="28.5" customHeight="1">
      <c r="A5" s="1065" t="s">
        <v>738</v>
      </c>
      <c r="B5" s="1065"/>
      <c r="C5" s="1065"/>
      <c r="D5" s="1065"/>
      <c r="E5" s="1065"/>
      <c r="F5" s="273"/>
    </row>
    <row r="6" spans="1:6" ht="4.5" customHeight="1">
      <c r="A6" s="78"/>
      <c r="B6" s="78"/>
      <c r="C6" s="78"/>
      <c r="D6" s="78"/>
      <c r="E6" s="78"/>
      <c r="F6" s="78"/>
    </row>
    <row r="7" spans="1:6" ht="13.5" customHeight="1">
      <c r="A7" s="1066" t="s">
        <v>739</v>
      </c>
      <c r="B7" s="1066"/>
      <c r="C7" s="1066"/>
      <c r="D7" s="1066"/>
      <c r="E7" s="1066"/>
      <c r="F7" s="78"/>
    </row>
    <row r="8" spans="1:6" ht="12.75">
      <c r="A8" s="78"/>
      <c r="B8" s="78"/>
      <c r="C8" s="78"/>
      <c r="D8" s="78"/>
      <c r="E8" s="78"/>
      <c r="F8" s="78"/>
    </row>
    <row r="9" spans="1:6" ht="28.5">
      <c r="A9" s="78"/>
      <c r="B9" s="274" t="s">
        <v>740</v>
      </c>
      <c r="C9" s="274" t="s">
        <v>741</v>
      </c>
      <c r="D9" s="274" t="s">
        <v>742</v>
      </c>
      <c r="E9" s="274" t="s">
        <v>743</v>
      </c>
      <c r="F9" s="78"/>
    </row>
    <row r="10" spans="1:6" ht="12.75">
      <c r="A10" s="78"/>
      <c r="B10" s="275">
        <v>1</v>
      </c>
      <c r="C10" s="275">
        <v>2</v>
      </c>
      <c r="D10" s="275">
        <v>3</v>
      </c>
      <c r="E10" s="275">
        <v>4</v>
      </c>
      <c r="F10" s="78"/>
    </row>
    <row r="11" spans="1:6" ht="21" customHeight="1">
      <c r="A11" s="78"/>
      <c r="B11" s="442" t="s">
        <v>218</v>
      </c>
      <c r="C11" s="443" t="s">
        <v>744</v>
      </c>
      <c r="D11" s="560">
        <f>D12+D13</f>
        <v>0</v>
      </c>
      <c r="E11" s="560">
        <f>E12+E13</f>
        <v>0</v>
      </c>
      <c r="F11" s="78"/>
    </row>
    <row r="12" spans="1:6" ht="21" customHeight="1">
      <c r="A12" s="78"/>
      <c r="B12" s="276" t="s">
        <v>398</v>
      </c>
      <c r="C12" s="277" t="s">
        <v>745</v>
      </c>
      <c r="D12" s="561"/>
      <c r="E12" s="561"/>
      <c r="F12" s="78"/>
    </row>
    <row r="13" spans="1:6" ht="21" customHeight="1">
      <c r="A13" s="78"/>
      <c r="B13" s="276" t="s">
        <v>399</v>
      </c>
      <c r="C13" s="441" t="s">
        <v>756</v>
      </c>
      <c r="D13" s="561"/>
      <c r="E13" s="561"/>
      <c r="F13" s="78"/>
    </row>
    <row r="14" spans="1:6" ht="21" customHeight="1">
      <c r="A14" s="78"/>
      <c r="B14" s="276" t="s">
        <v>219</v>
      </c>
      <c r="C14" s="278" t="s">
        <v>746</v>
      </c>
      <c r="D14" s="561"/>
      <c r="E14" s="561"/>
      <c r="F14" s="78"/>
    </row>
    <row r="15" spans="1:6" ht="21" customHeight="1">
      <c r="A15" s="78"/>
      <c r="B15" s="276" t="s">
        <v>221</v>
      </c>
      <c r="C15" s="277" t="s">
        <v>747</v>
      </c>
      <c r="D15" s="561"/>
      <c r="E15" s="561"/>
      <c r="F15" s="78"/>
    </row>
    <row r="16" spans="1:6" ht="21" customHeight="1">
      <c r="A16" s="78"/>
      <c r="B16" s="442" t="s">
        <v>222</v>
      </c>
      <c r="C16" s="443" t="s">
        <v>748</v>
      </c>
      <c r="D16" s="560">
        <f>D11+D14+D15</f>
        <v>0</v>
      </c>
      <c r="E16" s="560">
        <f>IF(E11+E14+E15=FBA!F67+FBA!F70,E11+E14+E15,0)</f>
        <v>0</v>
      </c>
      <c r="F16" s="78"/>
    </row>
    <row r="17" spans="1:6" ht="16.5" customHeight="1">
      <c r="A17" s="1067" t="s">
        <v>734</v>
      </c>
      <c r="B17" s="1067"/>
      <c r="C17" s="1067"/>
      <c r="D17" s="1067"/>
      <c r="E17" s="1067"/>
      <c r="F17" s="78"/>
    </row>
  </sheetData>
  <sheetProtection/>
  <mergeCells count="3">
    <mergeCell ref="A5:E5"/>
    <mergeCell ref="A7:E7"/>
    <mergeCell ref="A17:E17"/>
  </mergeCells>
  <printOptions/>
  <pageMargins left="0.75" right="0.75" top="0.5905511811023623" bottom="0.3937007874015748"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selection activeCell="L17" sqref="L17"/>
    </sheetView>
  </sheetViews>
  <sheetFormatPr defaultColWidth="9.140625" defaultRowHeight="12.75"/>
  <cols>
    <col min="1" max="1" width="4.7109375" style="280" customWidth="1"/>
    <col min="2" max="2" width="1.57421875" style="280" customWidth="1"/>
    <col min="3" max="3" width="30.57421875" style="280" customWidth="1"/>
    <col min="4" max="4" width="11.8515625" style="280" customWidth="1"/>
    <col min="5" max="5" width="10.57421875" style="280" customWidth="1"/>
    <col min="6" max="6" width="10.28125" style="280" customWidth="1"/>
    <col min="7" max="7" width="11.8515625" style="280" customWidth="1"/>
    <col min="8" max="8" width="10.28125" style="280" bestFit="1" customWidth="1"/>
    <col min="9" max="9" width="10.7109375" style="280" customWidth="1"/>
    <col min="10" max="16384" width="9.140625" style="280" customWidth="1"/>
  </cols>
  <sheetData>
    <row r="1" ht="15">
      <c r="F1" s="203"/>
    </row>
    <row r="2" spans="6:9" ht="12.75" customHeight="1">
      <c r="F2" s="269" t="s">
        <v>402</v>
      </c>
      <c r="H2" s="206"/>
      <c r="I2" s="206"/>
    </row>
    <row r="3" spans="2:9" ht="15">
      <c r="B3" s="281"/>
      <c r="F3" s="269" t="s">
        <v>694</v>
      </c>
      <c r="H3" s="181"/>
      <c r="I3" s="267"/>
    </row>
    <row r="4" spans="1:9" s="282" customFormat="1" ht="33.75" customHeight="1">
      <c r="A4" s="1016" t="s">
        <v>695</v>
      </c>
      <c r="B4" s="1016"/>
      <c r="C4" s="1016"/>
      <c r="D4" s="1016"/>
      <c r="E4" s="1016"/>
      <c r="F4" s="1016"/>
      <c r="G4" s="1016"/>
      <c r="H4" s="1016"/>
      <c r="I4" s="1016"/>
    </row>
    <row r="5" spans="1:9" ht="18" customHeight="1">
      <c r="A5" s="1017" t="s">
        <v>696</v>
      </c>
      <c r="B5" s="1017"/>
      <c r="C5" s="1017"/>
      <c r="D5" s="1017"/>
      <c r="E5" s="1017"/>
      <c r="F5" s="1017"/>
      <c r="G5" s="1017"/>
      <c r="H5" s="1017"/>
      <c r="I5" s="1017"/>
    </row>
    <row r="7" spans="1:9" ht="30" customHeight="1">
      <c r="A7" s="1070" t="s">
        <v>4</v>
      </c>
      <c r="B7" s="1018" t="s">
        <v>397</v>
      </c>
      <c r="C7" s="1019"/>
      <c r="D7" s="1070" t="s">
        <v>7</v>
      </c>
      <c r="E7" s="1070"/>
      <c r="F7" s="1070"/>
      <c r="G7" s="1070" t="s">
        <v>8</v>
      </c>
      <c r="H7" s="1070"/>
      <c r="I7" s="1070"/>
    </row>
    <row r="8" spans="1:9" ht="120">
      <c r="A8" s="1070"/>
      <c r="B8" s="1071"/>
      <c r="C8" s="1072"/>
      <c r="D8" s="241" t="s">
        <v>583</v>
      </c>
      <c r="E8" s="241" t="s">
        <v>697</v>
      </c>
      <c r="F8" s="241" t="s">
        <v>698</v>
      </c>
      <c r="G8" s="241" t="s">
        <v>583</v>
      </c>
      <c r="H8" s="241" t="s">
        <v>697</v>
      </c>
      <c r="I8" s="241" t="s">
        <v>698</v>
      </c>
    </row>
    <row r="9" spans="1:9" ht="15">
      <c r="A9" s="241">
        <v>1</v>
      </c>
      <c r="B9" s="1009">
        <v>2</v>
      </c>
      <c r="C9" s="1010"/>
      <c r="D9" s="241">
        <v>3</v>
      </c>
      <c r="E9" s="241">
        <v>4</v>
      </c>
      <c r="F9" s="241">
        <v>5</v>
      </c>
      <c r="G9" s="241">
        <v>6</v>
      </c>
      <c r="H9" s="241">
        <v>7</v>
      </c>
      <c r="I9" s="241">
        <v>8</v>
      </c>
    </row>
    <row r="10" spans="1:9" ht="29.25" customHeight="1">
      <c r="A10" s="419" t="s">
        <v>218</v>
      </c>
      <c r="B10" s="1045" t="s">
        <v>94</v>
      </c>
      <c r="C10" s="1046"/>
      <c r="D10" s="562">
        <f>FBA!F73</f>
        <v>0</v>
      </c>
      <c r="E10" s="563"/>
      <c r="F10" s="563"/>
      <c r="G10" s="562">
        <f>FBA!G73</f>
        <v>0</v>
      </c>
      <c r="H10" s="563"/>
      <c r="I10" s="563"/>
    </row>
    <row r="11" spans="1:9" ht="15.75" customHeight="1">
      <c r="A11" s="419" t="s">
        <v>219</v>
      </c>
      <c r="B11" s="1045" t="s">
        <v>103</v>
      </c>
      <c r="C11" s="1046"/>
      <c r="D11" s="562">
        <f>FBA!F80</f>
        <v>18657.09</v>
      </c>
      <c r="E11" s="563"/>
      <c r="F11" s="563"/>
      <c r="G11" s="562">
        <f>FBA!G80</f>
        <v>33927.11</v>
      </c>
      <c r="H11" s="563"/>
      <c r="I11" s="563"/>
    </row>
    <row r="12" spans="1:9" ht="15.75" customHeight="1">
      <c r="A12" s="419" t="s">
        <v>221</v>
      </c>
      <c r="B12" s="1045" t="s">
        <v>106</v>
      </c>
      <c r="C12" s="1068"/>
      <c r="D12" s="562">
        <f>IF(D13+D14+D15+D16=FBA!F82,D13+D14+D15+D16,0)</f>
        <v>164960.31</v>
      </c>
      <c r="E12" s="562">
        <f>E13+E14+E15+E16</f>
        <v>39017.16</v>
      </c>
      <c r="F12" s="562">
        <f>F13+F14+F15+F16</f>
        <v>0</v>
      </c>
      <c r="G12" s="562">
        <f>IF(G13+G14+G15+G16=FBA!G82,G13+G14+G15+G16,0)</f>
        <v>169893.26</v>
      </c>
      <c r="H12" s="562">
        <f>H13+H14+H15+H16</f>
        <v>40183.96</v>
      </c>
      <c r="I12" s="562">
        <f>I13+I14+I15+I16</f>
        <v>0</v>
      </c>
    </row>
    <row r="13" spans="1:9" ht="15.75" customHeight="1">
      <c r="A13" s="241" t="s">
        <v>326</v>
      </c>
      <c r="B13" s="258"/>
      <c r="C13" s="283" t="s">
        <v>699</v>
      </c>
      <c r="D13" s="563"/>
      <c r="E13" s="563"/>
      <c r="F13" s="563"/>
      <c r="G13" s="563"/>
      <c r="H13" s="563"/>
      <c r="I13" s="563"/>
    </row>
    <row r="14" spans="1:9" ht="15.75" customHeight="1">
      <c r="A14" s="241" t="s">
        <v>328</v>
      </c>
      <c r="B14" s="258"/>
      <c r="C14" s="283" t="s">
        <v>700</v>
      </c>
      <c r="D14" s="563">
        <v>164960.31</v>
      </c>
      <c r="E14" s="563">
        <v>39017.16</v>
      </c>
      <c r="F14" s="563"/>
      <c r="G14" s="563">
        <v>169893.26</v>
      </c>
      <c r="H14" s="563">
        <v>40183.96</v>
      </c>
      <c r="I14" s="563"/>
    </row>
    <row r="15" spans="1:9" ht="15.75" customHeight="1">
      <c r="A15" s="241" t="s">
        <v>330</v>
      </c>
      <c r="B15" s="258"/>
      <c r="C15" s="283" t="s">
        <v>701</v>
      </c>
      <c r="D15" s="563"/>
      <c r="E15" s="563"/>
      <c r="F15" s="563"/>
      <c r="G15" s="563"/>
      <c r="H15" s="563"/>
      <c r="I15" s="563"/>
    </row>
    <row r="16" spans="1:9" ht="15.75" customHeight="1">
      <c r="A16" s="241" t="s">
        <v>428</v>
      </c>
      <c r="B16" s="258"/>
      <c r="C16" s="283" t="s">
        <v>702</v>
      </c>
      <c r="D16" s="563"/>
      <c r="E16" s="563"/>
      <c r="F16" s="563"/>
      <c r="G16" s="563"/>
      <c r="H16" s="563"/>
      <c r="I16" s="563"/>
    </row>
    <row r="17" spans="1:9" ht="15.75" customHeight="1">
      <c r="A17" s="419" t="s">
        <v>222</v>
      </c>
      <c r="B17" s="1045" t="s">
        <v>108</v>
      </c>
      <c r="C17" s="1046"/>
      <c r="D17" s="562">
        <f aca="true" t="shared" si="0" ref="D17:I17">D18+D19+D20</f>
        <v>0</v>
      </c>
      <c r="E17" s="562">
        <f t="shared" si="0"/>
        <v>0</v>
      </c>
      <c r="F17" s="562">
        <f t="shared" si="0"/>
        <v>0</v>
      </c>
      <c r="G17" s="562">
        <f t="shared" si="0"/>
        <v>0</v>
      </c>
      <c r="H17" s="562">
        <f t="shared" si="0"/>
        <v>0</v>
      </c>
      <c r="I17" s="562">
        <f t="shared" si="0"/>
        <v>0</v>
      </c>
    </row>
    <row r="18" spans="1:9" ht="15.75" customHeight="1">
      <c r="A18" s="241" t="s">
        <v>675</v>
      </c>
      <c r="B18" s="258"/>
      <c r="C18" s="283" t="s">
        <v>703</v>
      </c>
      <c r="D18" s="563"/>
      <c r="E18" s="563"/>
      <c r="F18" s="563"/>
      <c r="G18" s="563"/>
      <c r="H18" s="563"/>
      <c r="I18" s="563"/>
    </row>
    <row r="19" spans="1:9" ht="15.75" customHeight="1">
      <c r="A19" s="241" t="s">
        <v>676</v>
      </c>
      <c r="B19" s="258"/>
      <c r="C19" s="283" t="s">
        <v>704</v>
      </c>
      <c r="D19" s="563"/>
      <c r="E19" s="563"/>
      <c r="F19" s="563"/>
      <c r="G19" s="563"/>
      <c r="H19" s="563"/>
      <c r="I19" s="563"/>
    </row>
    <row r="20" spans="1:9" ht="15.75" customHeight="1">
      <c r="A20" s="241" t="s">
        <v>705</v>
      </c>
      <c r="B20" s="258"/>
      <c r="C20" s="283" t="s">
        <v>706</v>
      </c>
      <c r="D20" s="563"/>
      <c r="E20" s="563"/>
      <c r="F20" s="563"/>
      <c r="G20" s="563"/>
      <c r="H20" s="563"/>
      <c r="I20" s="563"/>
    </row>
    <row r="21" spans="1:9" ht="29.25" customHeight="1">
      <c r="A21" s="419" t="s">
        <v>223</v>
      </c>
      <c r="B21" s="1045" t="s">
        <v>707</v>
      </c>
      <c r="C21" s="1046"/>
      <c r="D21" s="562">
        <f aca="true" t="shared" si="1" ref="D21:I21">D10+D11+D12+D17</f>
        <v>183617.4</v>
      </c>
      <c r="E21" s="562">
        <f t="shared" si="1"/>
        <v>39017.16</v>
      </c>
      <c r="F21" s="562">
        <f t="shared" si="1"/>
        <v>0</v>
      </c>
      <c r="G21" s="562">
        <f>G10+G11+G12+G17</f>
        <v>203820.37</v>
      </c>
      <c r="H21" s="562">
        <f t="shared" si="1"/>
        <v>40183.96</v>
      </c>
      <c r="I21" s="562">
        <f t="shared" si="1"/>
        <v>0</v>
      </c>
    </row>
    <row r="23" spans="1:9" ht="15">
      <c r="A23" s="1069" t="s">
        <v>708</v>
      </c>
      <c r="B23" s="1069"/>
      <c r="C23" s="1069"/>
      <c r="D23" s="1069"/>
      <c r="E23" s="1069"/>
      <c r="F23" s="1069"/>
      <c r="G23" s="1069"/>
      <c r="H23" s="1069"/>
      <c r="I23" s="1069"/>
    </row>
  </sheetData>
  <sheetProtection/>
  <mergeCells count="13">
    <mergeCell ref="B9:C9"/>
    <mergeCell ref="A4:I4"/>
    <mergeCell ref="A5:I5"/>
    <mergeCell ref="A7:A8"/>
    <mergeCell ref="B7:C8"/>
    <mergeCell ref="D7:F7"/>
    <mergeCell ref="G7:I7"/>
    <mergeCell ref="B21:C21"/>
    <mergeCell ref="B12:C12"/>
    <mergeCell ref="B17:C17"/>
    <mergeCell ref="A23:I23"/>
    <mergeCell ref="B10:C10"/>
    <mergeCell ref="B11:C11"/>
  </mergeCells>
  <printOptions/>
  <pageMargins left="0.35433070866141736" right="0.15748031496062992" top="0.5905511811023623" bottom="0.3937007874015748" header="0.5118110236220472" footer="0.5118110236220472"/>
  <pageSetup fitToHeight="1" fitToWidth="1" horizontalDpi="600" verticalDpi="600" orientation="portrait" paperSize="9" scale="97" r:id="rId1"/>
</worksheet>
</file>

<file path=xl/worksheets/sheet23.xml><?xml version="1.0" encoding="utf-8"?>
<worksheet xmlns="http://schemas.openxmlformats.org/spreadsheetml/2006/main" xmlns:r="http://schemas.openxmlformats.org/officeDocument/2006/relationships">
  <dimension ref="A1:E16"/>
  <sheetViews>
    <sheetView zoomScalePageLayoutView="0" workbookViewId="0" topLeftCell="C1">
      <selection activeCell="H9" sqref="H9"/>
    </sheetView>
  </sheetViews>
  <sheetFormatPr defaultColWidth="9.140625" defaultRowHeight="12.75"/>
  <cols>
    <col min="1" max="1" width="4.00390625" style="271" customWidth="1"/>
    <col min="2" max="2" width="26.8515625" style="271" customWidth="1"/>
    <col min="3" max="4" width="25.57421875" style="271" customWidth="1"/>
    <col min="5" max="16384" width="9.140625" style="271" customWidth="1"/>
  </cols>
  <sheetData>
    <row r="1" ht="12.75">
      <c r="C1" s="272"/>
    </row>
    <row r="2" spans="3:5" ht="12.75">
      <c r="C2" s="206" t="s">
        <v>443</v>
      </c>
      <c r="D2" s="270"/>
      <c r="E2" s="316"/>
    </row>
    <row r="3" spans="3:5" ht="12.75">
      <c r="C3" s="206" t="s">
        <v>444</v>
      </c>
      <c r="D3" s="206"/>
      <c r="E3" s="320"/>
    </row>
    <row r="4" spans="2:5" ht="36.75" customHeight="1">
      <c r="B4" s="1073" t="s">
        <v>445</v>
      </c>
      <c r="C4" s="1073"/>
      <c r="D4" s="1073"/>
      <c r="E4" s="321"/>
    </row>
    <row r="5" ht="6" customHeight="1"/>
    <row r="6" spans="2:5" ht="28.5" customHeight="1">
      <c r="B6" s="1073" t="s">
        <v>948</v>
      </c>
      <c r="C6" s="1073"/>
      <c r="D6" s="1073"/>
      <c r="E6" s="321"/>
    </row>
    <row r="7" ht="9" customHeight="1">
      <c r="B7" s="272"/>
    </row>
    <row r="8" spans="1:4" ht="43.5" customHeight="1">
      <c r="A8" s="322" t="s">
        <v>4</v>
      </c>
      <c r="B8" s="323" t="s">
        <v>446</v>
      </c>
      <c r="C8" s="324" t="s">
        <v>949</v>
      </c>
      <c r="D8" s="324" t="s">
        <v>950</v>
      </c>
    </row>
    <row r="9" spans="1:4" ht="12.75">
      <c r="A9" s="325">
        <v>1</v>
      </c>
      <c r="B9" s="326">
        <v>2</v>
      </c>
      <c r="C9" s="327">
        <v>3</v>
      </c>
      <c r="D9" s="327">
        <v>4</v>
      </c>
    </row>
    <row r="10" spans="1:4" ht="16.5" customHeight="1">
      <c r="A10" s="325" t="s">
        <v>218</v>
      </c>
      <c r="B10" s="328" t="s">
        <v>447</v>
      </c>
      <c r="C10" s="569"/>
      <c r="D10" s="569"/>
    </row>
    <row r="11" spans="1:4" ht="16.5" customHeight="1">
      <c r="A11" s="325" t="s">
        <v>219</v>
      </c>
      <c r="B11" s="328" t="s">
        <v>448</v>
      </c>
      <c r="C11" s="569"/>
      <c r="D11" s="569"/>
    </row>
    <row r="12" spans="1:4" ht="16.5" customHeight="1">
      <c r="A12" s="325" t="s">
        <v>221</v>
      </c>
      <c r="B12" s="328" t="s">
        <v>449</v>
      </c>
      <c r="C12" s="569"/>
      <c r="D12" s="569"/>
    </row>
    <row r="13" spans="1:4" ht="16.5" customHeight="1">
      <c r="A13" s="325" t="s">
        <v>222</v>
      </c>
      <c r="B13" s="328" t="s">
        <v>450</v>
      </c>
      <c r="C13" s="569"/>
      <c r="D13" s="569"/>
    </row>
    <row r="14" spans="1:4" ht="16.5" customHeight="1">
      <c r="A14" s="497" t="s">
        <v>223</v>
      </c>
      <c r="B14" s="498" t="s">
        <v>451</v>
      </c>
      <c r="C14" s="570">
        <f>IF(C10+C11+C12+C13=FBA!G64,C10+C11+C12+C13,0)</f>
        <v>0</v>
      </c>
      <c r="D14" s="570">
        <f>IF(D10+D11+D12+D13=FBA!F64,D10+D11+D12+D13,0)</f>
        <v>0</v>
      </c>
    </row>
    <row r="15" spans="2:4" ht="12.75">
      <c r="B15" s="1074"/>
      <c r="C15" s="1074"/>
      <c r="D15" s="1074"/>
    </row>
    <row r="16" spans="2:4" ht="12.75">
      <c r="B16" s="1075" t="s">
        <v>401</v>
      </c>
      <c r="C16" s="1075"/>
      <c r="D16" s="1075"/>
    </row>
  </sheetData>
  <sheetProtection/>
  <mergeCells count="4">
    <mergeCell ref="B4:D4"/>
    <mergeCell ref="B6:D6"/>
    <mergeCell ref="B15:D15"/>
    <mergeCell ref="B16:D16"/>
  </mergeCells>
  <printOptions/>
  <pageMargins left="0.75" right="0.75" top="0.5905511811023623" bottom="0.3937007874015748"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23"/>
  <sheetViews>
    <sheetView zoomScalePageLayoutView="0" workbookViewId="0" topLeftCell="A4">
      <selection activeCell="H23" sqref="H23"/>
    </sheetView>
  </sheetViews>
  <sheetFormatPr defaultColWidth="9.140625" defaultRowHeight="12.75"/>
  <cols>
    <col min="1" max="1" width="5.57421875" style="66" customWidth="1"/>
    <col min="2" max="2" width="1.8515625" style="66" customWidth="1"/>
    <col min="3" max="3" width="52.00390625" style="66" customWidth="1"/>
    <col min="4" max="5" width="15.7109375" style="66" customWidth="1"/>
    <col min="6" max="16384" width="9.140625" style="66" customWidth="1"/>
  </cols>
  <sheetData>
    <row r="1" spans="4:5" ht="12.75">
      <c r="D1" s="67"/>
      <c r="E1" s="77"/>
    </row>
    <row r="2" spans="1:5" ht="12.75">
      <c r="A2" s="681"/>
      <c r="B2" s="681"/>
      <c r="C2" s="681"/>
      <c r="D2" s="814" t="s">
        <v>484</v>
      </c>
      <c r="E2" s="684"/>
    </row>
    <row r="3" spans="1:5" ht="12.75">
      <c r="A3" s="681"/>
      <c r="B3" s="681"/>
      <c r="C3" s="760"/>
      <c r="D3" s="814" t="s">
        <v>750</v>
      </c>
      <c r="E3" s="812"/>
    </row>
    <row r="4" spans="1:5" ht="12.75">
      <c r="A4" s="681"/>
      <c r="B4" s="681"/>
      <c r="C4" s="760"/>
      <c r="D4" s="812"/>
      <c r="E4" s="812"/>
    </row>
    <row r="5" spans="1:5" ht="33" customHeight="1">
      <c r="A5" s="960" t="s">
        <v>973</v>
      </c>
      <c r="B5" s="960"/>
      <c r="C5" s="960"/>
      <c r="D5" s="960"/>
      <c r="E5" s="960"/>
    </row>
    <row r="6" spans="1:5" ht="12.75" customHeight="1">
      <c r="A6" s="686"/>
      <c r="B6" s="686"/>
      <c r="C6" s="686"/>
      <c r="D6" s="686"/>
      <c r="E6" s="686"/>
    </row>
    <row r="7" spans="1:5" ht="15" customHeight="1">
      <c r="A7" s="992" t="s">
        <v>974</v>
      </c>
      <c r="B7" s="992"/>
      <c r="C7" s="992"/>
      <c r="D7" s="992"/>
      <c r="E7" s="992"/>
    </row>
    <row r="8" spans="1:5" ht="12.75">
      <c r="A8" s="681"/>
      <c r="B8" s="681"/>
      <c r="C8" s="681"/>
      <c r="D8" s="681"/>
      <c r="E8" s="681"/>
    </row>
    <row r="9" spans="1:5" ht="38.25">
      <c r="A9" s="747" t="s">
        <v>4</v>
      </c>
      <c r="B9" s="961" t="s">
        <v>397</v>
      </c>
      <c r="C9" s="1079"/>
      <c r="D9" s="747" t="s">
        <v>134</v>
      </c>
      <c r="E9" s="747" t="s">
        <v>135</v>
      </c>
    </row>
    <row r="10" spans="1:5" ht="12.75">
      <c r="A10" s="763">
        <v>1</v>
      </c>
      <c r="B10" s="1080">
        <v>2</v>
      </c>
      <c r="C10" s="1081"/>
      <c r="D10" s="763">
        <v>3</v>
      </c>
      <c r="E10" s="763">
        <v>4</v>
      </c>
    </row>
    <row r="11" spans="1:5" ht="17.25" customHeight="1">
      <c r="A11" s="820" t="s">
        <v>218</v>
      </c>
      <c r="B11" s="1082" t="s">
        <v>975</v>
      </c>
      <c r="C11" s="1083"/>
      <c r="D11" s="551">
        <f>IF(SUM(D12:D18)=VRA!H29,SUM(D12:D18),0)</f>
        <v>79554.31</v>
      </c>
      <c r="E11" s="551">
        <f>IF(SUM(E12:E18)=VRA!I29,SUM(E12:E18),0)</f>
        <v>59037.62</v>
      </c>
    </row>
    <row r="12" spans="1:5" ht="17.25" customHeight="1">
      <c r="A12" s="815" t="s">
        <v>398</v>
      </c>
      <c r="B12" s="816"/>
      <c r="C12" s="813" t="s">
        <v>485</v>
      </c>
      <c r="D12" s="823"/>
      <c r="E12" s="824"/>
    </row>
    <row r="13" spans="1:5" ht="17.25" customHeight="1">
      <c r="A13" s="815" t="s">
        <v>399</v>
      </c>
      <c r="B13" s="816"/>
      <c r="C13" s="813" t="s">
        <v>486</v>
      </c>
      <c r="D13" s="823"/>
      <c r="E13" s="824"/>
    </row>
    <row r="14" spans="1:5" ht="17.25" customHeight="1">
      <c r="A14" s="815" t="s">
        <v>261</v>
      </c>
      <c r="B14" s="816"/>
      <c r="C14" s="813" t="s">
        <v>487</v>
      </c>
      <c r="D14" s="823"/>
      <c r="E14" s="824"/>
    </row>
    <row r="15" spans="1:5" ht="17.25" customHeight="1">
      <c r="A15" s="817" t="s">
        <v>404</v>
      </c>
      <c r="B15" s="818"/>
      <c r="C15" s="813" t="s">
        <v>488</v>
      </c>
      <c r="D15" s="823"/>
      <c r="E15" s="824"/>
    </row>
    <row r="16" spans="1:5" ht="26.25" customHeight="1">
      <c r="A16" s="819" t="s">
        <v>408</v>
      </c>
      <c r="B16" s="818"/>
      <c r="C16" s="813" t="s">
        <v>955</v>
      </c>
      <c r="D16" s="823"/>
      <c r="E16" s="824"/>
    </row>
    <row r="17" spans="1:5" ht="17.25" customHeight="1">
      <c r="A17" s="819" t="s">
        <v>572</v>
      </c>
      <c r="B17" s="818"/>
      <c r="C17" s="813" t="s">
        <v>489</v>
      </c>
      <c r="D17" s="823">
        <v>79554.31</v>
      </c>
      <c r="E17" s="824">
        <v>59037.62</v>
      </c>
    </row>
    <row r="18" spans="1:5" ht="17.25" customHeight="1">
      <c r="A18" s="817" t="s">
        <v>574</v>
      </c>
      <c r="B18" s="818"/>
      <c r="C18" s="813" t="s">
        <v>604</v>
      </c>
      <c r="D18" s="823"/>
      <c r="E18" s="824"/>
    </row>
    <row r="19" spans="1:5" ht="17.25" customHeight="1">
      <c r="A19" s="820" t="s">
        <v>219</v>
      </c>
      <c r="B19" s="1084" t="s">
        <v>976</v>
      </c>
      <c r="C19" s="1085"/>
      <c r="D19" s="551">
        <f>VRA!H30</f>
        <v>0</v>
      </c>
      <c r="E19" s="551">
        <f>VRA!I30</f>
        <v>0</v>
      </c>
    </row>
    <row r="20" spans="1:5" ht="17.25" customHeight="1">
      <c r="A20" s="820" t="s">
        <v>221</v>
      </c>
      <c r="B20" s="821" t="s">
        <v>148</v>
      </c>
      <c r="C20" s="822"/>
      <c r="D20" s="551">
        <f>IF(D11-D19=VRA!H28,D11-D19,0)</f>
        <v>79554.31</v>
      </c>
      <c r="E20" s="551">
        <f>IF(E11-E19=VRA!I28,E11-E19,0)</f>
        <v>59037.62</v>
      </c>
    </row>
    <row r="21" spans="1:5" ht="12.75" customHeight="1">
      <c r="A21" s="96" t="s">
        <v>400</v>
      </c>
      <c r="B21" s="174"/>
      <c r="C21" s="174"/>
      <c r="D21" s="286"/>
      <c r="E21" s="286"/>
    </row>
    <row r="22" spans="1:5" ht="12.75" customHeight="1">
      <c r="A22" s="1076" t="s">
        <v>977</v>
      </c>
      <c r="B22" s="1077"/>
      <c r="C22" s="1077"/>
      <c r="D22" s="1077"/>
      <c r="E22" s="1077"/>
    </row>
    <row r="23" spans="1:5" ht="12.75">
      <c r="A23" s="1078" t="s">
        <v>493</v>
      </c>
      <c r="B23" s="1078"/>
      <c r="C23" s="1078"/>
      <c r="D23" s="1078"/>
      <c r="E23" s="1078"/>
    </row>
  </sheetData>
  <sheetProtection/>
  <mergeCells count="8">
    <mergeCell ref="A22:E22"/>
    <mergeCell ref="A23:E23"/>
    <mergeCell ref="A5:E5"/>
    <mergeCell ref="A7:E7"/>
    <mergeCell ref="B9:C9"/>
    <mergeCell ref="B10:C10"/>
    <mergeCell ref="B11:C11"/>
    <mergeCell ref="B19:C19"/>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28"/>
  <sheetViews>
    <sheetView zoomScalePageLayoutView="0" workbookViewId="0" topLeftCell="A4">
      <selection activeCell="D14" sqref="D14"/>
    </sheetView>
  </sheetViews>
  <sheetFormatPr defaultColWidth="9.140625" defaultRowHeight="12.75"/>
  <cols>
    <col min="1" max="1" width="6.00390625" style="803" customWidth="1"/>
    <col min="2" max="2" width="58.7109375" style="803" customWidth="1"/>
    <col min="3" max="4" width="15.8515625" style="803" customWidth="1"/>
    <col min="5" max="5" width="4.28125" style="803" customWidth="1"/>
    <col min="6" max="16384" width="9.140625" style="803" customWidth="1"/>
  </cols>
  <sheetData>
    <row r="1" spans="1:12" s="795" customFormat="1" ht="12.75">
      <c r="A1" s="790"/>
      <c r="B1" s="791"/>
      <c r="C1" s="792"/>
      <c r="D1" s="791"/>
      <c r="E1" s="793"/>
      <c r="F1" s="793"/>
      <c r="G1" s="794"/>
      <c r="H1" s="793"/>
      <c r="I1" s="794"/>
      <c r="J1" s="793"/>
      <c r="K1" s="793"/>
      <c r="L1" s="793"/>
    </row>
    <row r="2" spans="1:11" s="795" customFormat="1" ht="12.75">
      <c r="A2" s="796"/>
      <c r="B2" s="797"/>
      <c r="C2" s="811" t="s">
        <v>484</v>
      </c>
      <c r="D2" s="270"/>
      <c r="E2" s="798"/>
      <c r="F2" s="799"/>
      <c r="G2" s="798"/>
      <c r="H2" s="798"/>
      <c r="I2" s="798"/>
      <c r="J2" s="798"/>
      <c r="K2" s="799"/>
    </row>
    <row r="3" spans="1:11" s="795" customFormat="1" ht="12.75">
      <c r="A3" s="798"/>
      <c r="B3" s="800"/>
      <c r="C3" s="206" t="s">
        <v>821</v>
      </c>
      <c r="D3" s="801"/>
      <c r="E3" s="798"/>
      <c r="F3" s="793"/>
      <c r="G3" s="793"/>
      <c r="H3" s="794"/>
      <c r="I3" s="794"/>
      <c r="J3" s="793"/>
      <c r="K3" s="793"/>
    </row>
    <row r="4" spans="1:11" s="795" customFormat="1" ht="12.75">
      <c r="A4" s="798"/>
      <c r="B4" s="800"/>
      <c r="C4" s="206"/>
      <c r="D4" s="801"/>
      <c r="E4" s="798"/>
      <c r="F4" s="793"/>
      <c r="G4" s="793"/>
      <c r="H4" s="794"/>
      <c r="I4" s="794"/>
      <c r="J4" s="793"/>
      <c r="K4" s="793"/>
    </row>
    <row r="5" spans="1:11" s="795" customFormat="1" ht="12.75" customHeight="1">
      <c r="A5" s="992" t="s">
        <v>951</v>
      </c>
      <c r="B5" s="1086"/>
      <c r="C5" s="1086"/>
      <c r="D5" s="1086"/>
      <c r="E5" s="802"/>
      <c r="F5" s="802"/>
      <c r="G5" s="793"/>
      <c r="H5" s="794"/>
      <c r="I5" s="794"/>
      <c r="J5" s="793"/>
      <c r="K5" s="793"/>
    </row>
    <row r="6" spans="1:6" ht="18.75" customHeight="1">
      <c r="A6" s="1086"/>
      <c r="B6" s="1086"/>
      <c r="C6" s="1086"/>
      <c r="D6" s="1086"/>
      <c r="E6" s="802"/>
      <c r="F6" s="802"/>
    </row>
    <row r="7" spans="1:6" ht="18.75" customHeight="1">
      <c r="A7" s="804"/>
      <c r="B7" s="804"/>
      <c r="C7" s="804"/>
      <c r="D7" s="804"/>
      <c r="E7" s="802"/>
      <c r="F7" s="802"/>
    </row>
    <row r="8" spans="1:4" ht="15.75">
      <c r="A8" s="1087" t="s">
        <v>952</v>
      </c>
      <c r="B8" s="1087"/>
      <c r="C8" s="1087"/>
      <c r="D8" s="1087"/>
    </row>
    <row r="9" spans="1:4" ht="12.75">
      <c r="A9" s="790"/>
      <c r="B9" s="790"/>
      <c r="C9" s="790"/>
      <c r="D9" s="790"/>
    </row>
    <row r="10" spans="1:4" s="806" customFormat="1" ht="38.25">
      <c r="A10" s="805" t="s">
        <v>4</v>
      </c>
      <c r="B10" s="805" t="s">
        <v>397</v>
      </c>
      <c r="C10" s="805" t="s">
        <v>134</v>
      </c>
      <c r="D10" s="805" t="s">
        <v>135</v>
      </c>
    </row>
    <row r="11" spans="1:4" s="806" customFormat="1" ht="12.75">
      <c r="A11" s="807">
        <v>1</v>
      </c>
      <c r="B11" s="808">
        <v>2</v>
      </c>
      <c r="C11" s="807">
        <v>3</v>
      </c>
      <c r="D11" s="807">
        <v>4</v>
      </c>
    </row>
    <row r="12" spans="1:4" ht="18" customHeight="1">
      <c r="A12" s="829" t="s">
        <v>218</v>
      </c>
      <c r="B12" s="830" t="s">
        <v>190</v>
      </c>
      <c r="C12" s="832">
        <f>IF(SUM(C13:C17)=VRA!H48,SUM(C13:C17),0)</f>
        <v>7057</v>
      </c>
      <c r="D12" s="832">
        <f>IF(SUM(D13:D17)=VRA!I48,SUM(D13:D17),0)</f>
        <v>7110</v>
      </c>
    </row>
    <row r="13" spans="1:4" ht="18" customHeight="1">
      <c r="A13" s="825" t="s">
        <v>953</v>
      </c>
      <c r="B13" s="826" t="s">
        <v>490</v>
      </c>
      <c r="C13" s="833"/>
      <c r="D13" s="833"/>
    </row>
    <row r="14" spans="1:4" ht="18" customHeight="1">
      <c r="A14" s="825" t="s">
        <v>954</v>
      </c>
      <c r="B14" s="826" t="s">
        <v>955</v>
      </c>
      <c r="C14" s="833"/>
      <c r="D14" s="833"/>
    </row>
    <row r="15" spans="1:4" ht="18" customHeight="1">
      <c r="A15" s="825" t="s">
        <v>956</v>
      </c>
      <c r="B15" s="826" t="s">
        <v>491</v>
      </c>
      <c r="C15" s="833">
        <v>6910</v>
      </c>
      <c r="D15" s="833">
        <v>7110</v>
      </c>
    </row>
    <row r="16" spans="1:4" ht="18" customHeight="1">
      <c r="A16" s="825" t="s">
        <v>957</v>
      </c>
      <c r="B16" s="826" t="s">
        <v>492</v>
      </c>
      <c r="C16" s="833"/>
      <c r="D16" s="833"/>
    </row>
    <row r="17" spans="1:4" ht="18" customHeight="1">
      <c r="A17" s="825" t="s">
        <v>958</v>
      </c>
      <c r="B17" s="826" t="s">
        <v>604</v>
      </c>
      <c r="C17" s="833">
        <v>147</v>
      </c>
      <c r="D17" s="833"/>
    </row>
    <row r="18" spans="1:4" ht="18" customHeight="1">
      <c r="A18" s="829" t="s">
        <v>219</v>
      </c>
      <c r="B18" s="831" t="s">
        <v>959</v>
      </c>
      <c r="C18" s="832">
        <f>VRA!H49</f>
        <v>73.5</v>
      </c>
      <c r="D18" s="832">
        <f>VRA!I49</f>
        <v>0</v>
      </c>
    </row>
    <row r="19" spans="1:4" ht="18" customHeight="1">
      <c r="A19" s="829" t="s">
        <v>221</v>
      </c>
      <c r="B19" s="830" t="s">
        <v>194</v>
      </c>
      <c r="C19" s="832">
        <f>IF(SUM(C20:C25)=VRA!H50,SUM(C20:C25),0)</f>
        <v>0</v>
      </c>
      <c r="D19" s="832">
        <f>IF(SUM(D20:D25)=VRA!I50,SUM(D20:D25),0)</f>
        <v>0</v>
      </c>
    </row>
    <row r="20" spans="1:4" ht="18" customHeight="1">
      <c r="A20" s="827" t="s">
        <v>960</v>
      </c>
      <c r="B20" s="828" t="s">
        <v>529</v>
      </c>
      <c r="C20" s="833"/>
      <c r="D20" s="833"/>
    </row>
    <row r="21" spans="1:4" ht="18" customHeight="1">
      <c r="A21" s="827" t="s">
        <v>961</v>
      </c>
      <c r="B21" s="828" t="s">
        <v>962</v>
      </c>
      <c r="C21" s="833"/>
      <c r="D21" s="833"/>
    </row>
    <row r="22" spans="1:4" ht="18" customHeight="1">
      <c r="A22" s="827" t="s">
        <v>963</v>
      </c>
      <c r="B22" s="828" t="s">
        <v>964</v>
      </c>
      <c r="C22" s="833"/>
      <c r="D22" s="833"/>
    </row>
    <row r="23" spans="1:4" ht="18" customHeight="1">
      <c r="A23" s="827" t="s">
        <v>965</v>
      </c>
      <c r="B23" s="828" t="s">
        <v>966</v>
      </c>
      <c r="C23" s="833"/>
      <c r="D23" s="833"/>
    </row>
    <row r="24" spans="1:4" ht="18" customHeight="1">
      <c r="A24" s="827" t="s">
        <v>967</v>
      </c>
      <c r="B24" s="828" t="s">
        <v>968</v>
      </c>
      <c r="C24" s="833"/>
      <c r="D24" s="833"/>
    </row>
    <row r="25" spans="1:4" ht="18" customHeight="1">
      <c r="A25" s="827" t="s">
        <v>969</v>
      </c>
      <c r="B25" s="828" t="s">
        <v>194</v>
      </c>
      <c r="C25" s="833"/>
      <c r="D25" s="833"/>
    </row>
    <row r="26" spans="1:4" ht="18" customHeight="1">
      <c r="A26" s="829" t="s">
        <v>222</v>
      </c>
      <c r="B26" s="831" t="s">
        <v>970</v>
      </c>
      <c r="C26" s="832">
        <f>IF(C12-C18-C19=VRA!H47,C12-C18-C19,0)</f>
        <v>6983.5</v>
      </c>
      <c r="D26" s="832">
        <f>IF(D12-D18-D19=VRA!I47,D12-D18-D19,0)</f>
        <v>7110</v>
      </c>
    </row>
    <row r="27" spans="1:4" ht="12.75">
      <c r="A27" s="795" t="s">
        <v>971</v>
      </c>
      <c r="B27" s="809"/>
      <c r="C27" s="810"/>
      <c r="D27" s="810"/>
    </row>
    <row r="28" spans="1:4" ht="12.75">
      <c r="A28" s="1088" t="s">
        <v>972</v>
      </c>
      <c r="B28" s="1088"/>
      <c r="C28" s="1088"/>
      <c r="D28" s="1088"/>
    </row>
  </sheetData>
  <sheetProtection/>
  <mergeCells count="3">
    <mergeCell ref="A5:D6"/>
    <mergeCell ref="A8:D8"/>
    <mergeCell ref="A28:D28"/>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26"/>
  <sheetViews>
    <sheetView zoomScalePageLayoutView="0" workbookViewId="0" topLeftCell="A1">
      <selection activeCell="I18" sqref="I18"/>
    </sheetView>
  </sheetViews>
  <sheetFormatPr defaultColWidth="9.140625" defaultRowHeight="12.75"/>
  <cols>
    <col min="1" max="1" width="5.57421875" style="66" customWidth="1"/>
    <col min="2" max="2" width="1.8515625" style="66" customWidth="1"/>
    <col min="3" max="3" width="57.28125" style="66" customWidth="1"/>
    <col min="4" max="5" width="17.57421875" style="66" customWidth="1"/>
    <col min="6" max="16384" width="9.140625" style="66" customWidth="1"/>
  </cols>
  <sheetData>
    <row r="1" spans="3:5" ht="12.75">
      <c r="C1" s="67"/>
      <c r="D1" s="67"/>
      <c r="E1" s="67"/>
    </row>
    <row r="2" spans="1:5" ht="12.75">
      <c r="A2" s="143"/>
      <c r="B2" s="143"/>
      <c r="C2" s="117" t="s">
        <v>494</v>
      </c>
      <c r="D2" s="287"/>
      <c r="E2" s="287"/>
    </row>
    <row r="3" spans="1:3" ht="12.75">
      <c r="A3" s="143"/>
      <c r="B3" s="143"/>
      <c r="C3" s="4" t="s">
        <v>495</v>
      </c>
    </row>
    <row r="4" spans="1:5" ht="12.75">
      <c r="A4" s="143"/>
      <c r="B4" s="143"/>
      <c r="C4" s="143"/>
      <c r="D4" s="143"/>
      <c r="E4" s="143"/>
    </row>
    <row r="5" spans="1:5" ht="45" customHeight="1">
      <c r="A5" s="954" t="s">
        <v>496</v>
      </c>
      <c r="B5" s="954"/>
      <c r="C5" s="954"/>
      <c r="D5" s="954"/>
      <c r="E5" s="954"/>
    </row>
    <row r="6" spans="1:5" ht="12.75" customHeight="1">
      <c r="A6" s="161"/>
      <c r="B6" s="161"/>
      <c r="C6" s="161"/>
      <c r="D6" s="161"/>
      <c r="E6" s="161"/>
    </row>
    <row r="7" spans="1:5" ht="15" customHeight="1">
      <c r="A7" s="954" t="s">
        <v>497</v>
      </c>
      <c r="B7" s="954"/>
      <c r="C7" s="954"/>
      <c r="D7" s="954"/>
      <c r="E7" s="954"/>
    </row>
    <row r="8" spans="1:5" ht="15">
      <c r="A8" s="162"/>
      <c r="B8" s="162"/>
      <c r="C8" s="162"/>
      <c r="D8" s="162"/>
      <c r="E8" s="162"/>
    </row>
    <row r="9" spans="1:5" ht="57.75" customHeight="1">
      <c r="A9" s="70" t="s">
        <v>4</v>
      </c>
      <c r="B9" s="1090" t="s">
        <v>397</v>
      </c>
      <c r="C9" s="1090"/>
      <c r="D9" s="70" t="s">
        <v>134</v>
      </c>
      <c r="E9" s="70" t="s">
        <v>135</v>
      </c>
    </row>
    <row r="10" spans="1:5" ht="12.75" customHeight="1">
      <c r="A10" s="163">
        <v>1</v>
      </c>
      <c r="B10" s="1091">
        <v>2</v>
      </c>
      <c r="C10" s="1091"/>
      <c r="D10" s="163">
        <v>3</v>
      </c>
      <c r="E10" s="163">
        <v>4</v>
      </c>
    </row>
    <row r="11" spans="1:5" ht="15" customHeight="1">
      <c r="A11" s="444" t="s">
        <v>218</v>
      </c>
      <c r="B11" s="1092" t="s">
        <v>498</v>
      </c>
      <c r="C11" s="1092"/>
      <c r="D11" s="565">
        <f>SUM(D12:D17)</f>
        <v>0</v>
      </c>
      <c r="E11" s="565">
        <f>SUM(E12:E17)</f>
        <v>0</v>
      </c>
    </row>
    <row r="12" spans="1:5" ht="15" customHeight="1">
      <c r="A12" s="92" t="s">
        <v>398</v>
      </c>
      <c r="B12" s="164"/>
      <c r="C12" s="165" t="s">
        <v>499</v>
      </c>
      <c r="D12" s="530"/>
      <c r="E12" s="513"/>
    </row>
    <row r="13" spans="1:5" ht="15" customHeight="1">
      <c r="A13" s="92" t="s">
        <v>399</v>
      </c>
      <c r="B13" s="164"/>
      <c r="C13" s="165" t="s">
        <v>500</v>
      </c>
      <c r="D13" s="530"/>
      <c r="E13" s="513"/>
    </row>
    <row r="14" spans="1:5" ht="15" customHeight="1">
      <c r="A14" s="92" t="s">
        <v>261</v>
      </c>
      <c r="B14" s="166"/>
      <c r="C14" s="167" t="s">
        <v>501</v>
      </c>
      <c r="D14" s="530"/>
      <c r="E14" s="513"/>
    </row>
    <row r="15" spans="1:5" ht="15" customHeight="1">
      <c r="A15" s="288" t="s">
        <v>404</v>
      </c>
      <c r="B15" s="289"/>
      <c r="C15" s="165" t="s">
        <v>502</v>
      </c>
      <c r="D15" s="566"/>
      <c r="E15" s="513"/>
    </row>
    <row r="16" spans="1:5" ht="15" customHeight="1">
      <c r="A16" s="92" t="s">
        <v>408</v>
      </c>
      <c r="B16" s="290"/>
      <c r="C16" s="291" t="s">
        <v>503</v>
      </c>
      <c r="D16" s="530"/>
      <c r="E16" s="513"/>
    </row>
    <row r="17" spans="1:5" ht="15" customHeight="1">
      <c r="A17" s="92" t="s">
        <v>572</v>
      </c>
      <c r="B17" s="292"/>
      <c r="C17" s="165" t="s">
        <v>504</v>
      </c>
      <c r="D17" s="530"/>
      <c r="E17" s="513"/>
    </row>
    <row r="18" spans="1:5" ht="15" customHeight="1">
      <c r="A18" s="444" t="s">
        <v>219</v>
      </c>
      <c r="B18" s="445" t="s">
        <v>505</v>
      </c>
      <c r="C18" s="446"/>
      <c r="D18" s="565">
        <f>SUM(D19:D22)</f>
        <v>0</v>
      </c>
      <c r="E18" s="565">
        <f>SUM(E19:E22)</f>
        <v>40.14</v>
      </c>
    </row>
    <row r="19" spans="1:5" ht="15" customHeight="1">
      <c r="A19" s="92" t="s">
        <v>321</v>
      </c>
      <c r="B19" s="168"/>
      <c r="C19" s="169" t="s">
        <v>506</v>
      </c>
      <c r="D19" s="530"/>
      <c r="E19" s="513"/>
    </row>
    <row r="20" spans="1:5" ht="15" customHeight="1">
      <c r="A20" s="92" t="s">
        <v>323</v>
      </c>
      <c r="B20" s="168"/>
      <c r="C20" s="169" t="s">
        <v>507</v>
      </c>
      <c r="D20" s="530"/>
      <c r="E20" s="513">
        <v>40.14</v>
      </c>
    </row>
    <row r="21" spans="1:5" ht="15" customHeight="1">
      <c r="A21" s="92" t="s">
        <v>405</v>
      </c>
      <c r="B21" s="168"/>
      <c r="C21" s="169" t="s">
        <v>508</v>
      </c>
      <c r="D21" s="530"/>
      <c r="E21" s="513"/>
    </row>
    <row r="22" spans="1:5" ht="15" customHeight="1">
      <c r="A22" s="92" t="s">
        <v>406</v>
      </c>
      <c r="B22" s="293"/>
      <c r="C22" s="69" t="s">
        <v>509</v>
      </c>
      <c r="D22" s="530"/>
      <c r="E22" s="513"/>
    </row>
    <row r="23" spans="1:5" ht="15" customHeight="1">
      <c r="A23" s="444" t="s">
        <v>221</v>
      </c>
      <c r="B23" s="447" t="s">
        <v>510</v>
      </c>
      <c r="C23" s="448"/>
      <c r="D23" s="565">
        <f>IF(D11-D18=VRA!H51,D11-D18,0)</f>
        <v>0</v>
      </c>
      <c r="E23" s="565">
        <f>IF(E11-E18=VRA!I51,E11-E18,0)</f>
        <v>-40.14</v>
      </c>
    </row>
    <row r="24" spans="1:5" ht="15" customHeight="1">
      <c r="A24" s="170"/>
      <c r="B24" s="171"/>
      <c r="C24" s="172"/>
      <c r="D24" s="170"/>
      <c r="E24" s="173"/>
    </row>
    <row r="25" spans="1:5" ht="12.75" customHeight="1">
      <c r="A25" s="77" t="s">
        <v>400</v>
      </c>
      <c r="B25" s="174"/>
      <c r="C25" s="174"/>
      <c r="D25" s="159"/>
      <c r="E25" s="159"/>
    </row>
    <row r="26" spans="1:5" ht="12.75" customHeight="1">
      <c r="A26" s="1089" t="s">
        <v>401</v>
      </c>
      <c r="B26" s="1089"/>
      <c r="C26" s="1089"/>
      <c r="D26" s="1089"/>
      <c r="E26" s="1089"/>
    </row>
  </sheetData>
  <sheetProtection/>
  <mergeCells count="6">
    <mergeCell ref="A26:E26"/>
    <mergeCell ref="A5:E5"/>
    <mergeCell ref="A7:E7"/>
    <mergeCell ref="B9:C9"/>
    <mergeCell ref="B10:C10"/>
    <mergeCell ref="B11:C11"/>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P39"/>
  <sheetViews>
    <sheetView zoomScalePageLayoutView="0" workbookViewId="0" topLeftCell="B1">
      <selection activeCell="S24" sqref="S24"/>
    </sheetView>
  </sheetViews>
  <sheetFormatPr defaultColWidth="9.140625" defaultRowHeight="12.75"/>
  <cols>
    <col min="1" max="1" width="5.57421875" style="96" customWidth="1"/>
    <col min="2" max="2" width="1.1484375" style="96" customWidth="1"/>
    <col min="3" max="3" width="0.9921875" style="96" customWidth="1"/>
    <col min="4" max="4" width="34.421875" style="96" customWidth="1"/>
    <col min="5" max="5" width="9.7109375" style="96" customWidth="1"/>
    <col min="6" max="6" width="6.57421875" style="96" customWidth="1"/>
    <col min="7" max="7" width="10.00390625" style="96" customWidth="1"/>
    <col min="8" max="8" width="7.8515625" style="96" customWidth="1"/>
    <col min="9" max="9" width="8.00390625" style="96" customWidth="1"/>
    <col min="10" max="10" width="10.57421875" style="96" customWidth="1"/>
    <col min="11" max="11" width="8.57421875" style="96" customWidth="1"/>
    <col min="12" max="12" width="11.00390625" style="96" customWidth="1"/>
    <col min="13" max="13" width="10.140625" style="96" customWidth="1"/>
    <col min="14" max="14" width="9.28125" style="96" customWidth="1"/>
    <col min="15" max="15" width="12.421875" style="96" customWidth="1"/>
    <col min="16" max="16384" width="9.140625" style="96" customWidth="1"/>
  </cols>
  <sheetData>
    <row r="1" spans="1:16" ht="11.25" customHeight="1">
      <c r="A1" s="393"/>
      <c r="B1" s="393"/>
      <c r="C1" s="393"/>
      <c r="D1" s="393"/>
      <c r="E1" s="393"/>
      <c r="F1" s="393"/>
      <c r="G1" s="393"/>
      <c r="H1" s="393"/>
      <c r="I1" s="393"/>
      <c r="J1" s="393"/>
      <c r="K1" s="393"/>
      <c r="L1" s="393"/>
      <c r="M1" s="119"/>
      <c r="N1" s="314" t="s">
        <v>752</v>
      </c>
      <c r="O1" s="314"/>
      <c r="P1" s="455"/>
    </row>
    <row r="2" spans="1:16" ht="12.75">
      <c r="A2" s="393"/>
      <c r="B2" s="393"/>
      <c r="C2" s="393"/>
      <c r="D2" s="393"/>
      <c r="E2" s="393"/>
      <c r="F2" s="393"/>
      <c r="G2" s="393"/>
      <c r="H2" s="393"/>
      <c r="I2" s="393"/>
      <c r="J2" s="393"/>
      <c r="K2" s="393"/>
      <c r="L2" s="393"/>
      <c r="M2" s="96">
        <v>1</v>
      </c>
      <c r="N2" s="314" t="s">
        <v>452</v>
      </c>
      <c r="O2" s="314"/>
      <c r="P2" s="455"/>
    </row>
    <row r="3" spans="1:15" ht="10.5" customHeight="1">
      <c r="A3" s="1099" t="s">
        <v>511</v>
      </c>
      <c r="B3" s="1099"/>
      <c r="C3" s="1099"/>
      <c r="D3" s="1099"/>
      <c r="E3" s="1099"/>
      <c r="F3" s="1099"/>
      <c r="G3" s="1099"/>
      <c r="H3" s="1099"/>
      <c r="I3" s="1099"/>
      <c r="J3" s="1099"/>
      <c r="K3" s="1099"/>
      <c r="L3" s="1099"/>
      <c r="M3" s="1099"/>
      <c r="N3" s="1099"/>
      <c r="O3" s="1099"/>
    </row>
    <row r="4" spans="1:15" ht="12" customHeight="1">
      <c r="A4" s="1100" t="s">
        <v>512</v>
      </c>
      <c r="B4" s="1100"/>
      <c r="C4" s="1100"/>
      <c r="D4" s="1100"/>
      <c r="E4" s="1100"/>
      <c r="F4" s="1100"/>
      <c r="G4" s="1100"/>
      <c r="H4" s="1100"/>
      <c r="I4" s="1100"/>
      <c r="J4" s="1100"/>
      <c r="K4" s="1100"/>
      <c r="L4" s="1100"/>
      <c r="M4" s="1100"/>
      <c r="N4" s="1100"/>
      <c r="O4" s="1100"/>
    </row>
    <row r="5" spans="1:15" ht="4.5" customHeight="1" hidden="1">
      <c r="A5" s="456"/>
      <c r="B5" s="456"/>
      <c r="C5" s="456"/>
      <c r="D5" s="456"/>
      <c r="E5" s="456"/>
      <c r="F5" s="456"/>
      <c r="G5" s="456"/>
      <c r="H5" s="456"/>
      <c r="I5" s="456"/>
      <c r="J5" s="456"/>
      <c r="K5" s="456"/>
      <c r="L5" s="456"/>
      <c r="M5" s="456"/>
      <c r="N5" s="456"/>
      <c r="O5" s="456"/>
    </row>
    <row r="6" spans="1:15" ht="12.75" customHeight="1">
      <c r="A6" s="1101" t="s">
        <v>513</v>
      </c>
      <c r="B6" s="955" t="s">
        <v>514</v>
      </c>
      <c r="C6" s="955"/>
      <c r="D6" s="955"/>
      <c r="E6" s="1102" t="s">
        <v>515</v>
      </c>
      <c r="F6" s="1102"/>
      <c r="G6" s="1102"/>
      <c r="H6" s="1102"/>
      <c r="I6" s="1102"/>
      <c r="J6" s="1102"/>
      <c r="K6" s="1102"/>
      <c r="L6" s="1102"/>
      <c r="M6" s="1102"/>
      <c r="N6" s="1102"/>
      <c r="O6" s="1093" t="s">
        <v>516</v>
      </c>
    </row>
    <row r="7" spans="1:15" ht="50.25" customHeight="1">
      <c r="A7" s="1101"/>
      <c r="B7" s="955"/>
      <c r="C7" s="955"/>
      <c r="D7" s="955"/>
      <c r="E7" s="294" t="s">
        <v>517</v>
      </c>
      <c r="F7" s="279" t="s">
        <v>518</v>
      </c>
      <c r="G7" s="84" t="s">
        <v>519</v>
      </c>
      <c r="H7" s="84" t="s">
        <v>520</v>
      </c>
      <c r="I7" s="84" t="s">
        <v>521</v>
      </c>
      <c r="J7" s="84" t="s">
        <v>522</v>
      </c>
      <c r="K7" s="84" t="s">
        <v>523</v>
      </c>
      <c r="L7" s="84" t="s">
        <v>524</v>
      </c>
      <c r="M7" s="279" t="s">
        <v>525</v>
      </c>
      <c r="N7" s="84" t="s">
        <v>526</v>
      </c>
      <c r="O7" s="1093"/>
    </row>
    <row r="8" spans="1:15" ht="10.5" customHeight="1">
      <c r="A8" s="87">
        <v>1</v>
      </c>
      <c r="B8" s="1095">
        <v>2</v>
      </c>
      <c r="C8" s="1095"/>
      <c r="D8" s="1095"/>
      <c r="E8" s="87">
        <v>3</v>
      </c>
      <c r="F8" s="87">
        <v>4</v>
      </c>
      <c r="G8" s="87">
        <v>5</v>
      </c>
      <c r="H8" s="87">
        <v>6</v>
      </c>
      <c r="I8" s="87">
        <v>7</v>
      </c>
      <c r="J8" s="87">
        <v>8</v>
      </c>
      <c r="K8" s="87">
        <v>9</v>
      </c>
      <c r="L8" s="87">
        <v>10</v>
      </c>
      <c r="M8" s="87">
        <v>11</v>
      </c>
      <c r="N8" s="87">
        <v>12</v>
      </c>
      <c r="O8" s="439">
        <v>13</v>
      </c>
    </row>
    <row r="9" spans="1:15" ht="12.75">
      <c r="A9" s="449" t="s">
        <v>218</v>
      </c>
      <c r="B9" s="450" t="s">
        <v>151</v>
      </c>
      <c r="C9" s="457"/>
      <c r="D9" s="457"/>
      <c r="E9" s="567">
        <f>SUM(E10:E23)</f>
        <v>0</v>
      </c>
      <c r="F9" s="567">
        <f aca="true" t="shared" si="0" ref="F9:N9">SUM(F10:F23)</f>
        <v>0</v>
      </c>
      <c r="G9" s="567">
        <f t="shared" si="0"/>
        <v>0</v>
      </c>
      <c r="H9" s="567">
        <f t="shared" si="0"/>
        <v>0</v>
      </c>
      <c r="I9" s="567">
        <f t="shared" si="0"/>
        <v>0</v>
      </c>
      <c r="J9" s="567">
        <f t="shared" si="0"/>
        <v>0</v>
      </c>
      <c r="K9" s="567">
        <f t="shared" si="0"/>
        <v>0</v>
      </c>
      <c r="L9" s="567">
        <f t="shared" si="0"/>
        <v>0</v>
      </c>
      <c r="M9" s="567">
        <f t="shared" si="0"/>
        <v>3557392.6799999997</v>
      </c>
      <c r="N9" s="567">
        <f t="shared" si="0"/>
        <v>56996.16</v>
      </c>
      <c r="O9" s="567">
        <f>IF(SUM(E9:N9)=VRA!H31,SUM(E9:N9),0)</f>
        <v>3614388.84</v>
      </c>
    </row>
    <row r="10" spans="1:15" ht="14.25" customHeight="1">
      <c r="A10" s="295" t="s">
        <v>398</v>
      </c>
      <c r="B10" s="121"/>
      <c r="C10" s="296" t="s">
        <v>278</v>
      </c>
      <c r="D10" s="297"/>
      <c r="E10" s="568"/>
      <c r="F10" s="568"/>
      <c r="G10" s="568"/>
      <c r="H10" s="568"/>
      <c r="I10" s="568"/>
      <c r="J10" s="568"/>
      <c r="K10" s="568"/>
      <c r="L10" s="568"/>
      <c r="M10" s="568">
        <v>3092108.05</v>
      </c>
      <c r="N10" s="568"/>
      <c r="O10" s="567">
        <f>IF(SUM(E10:N10)=VRA!H32,SUM(E10:N10),0)</f>
        <v>3092108.05</v>
      </c>
    </row>
    <row r="11" spans="1:15" ht="12.75">
      <c r="A11" s="298" t="s">
        <v>399</v>
      </c>
      <c r="B11" s="299"/>
      <c r="C11" s="300" t="s">
        <v>154</v>
      </c>
      <c r="D11" s="301"/>
      <c r="E11" s="568"/>
      <c r="F11" s="568"/>
      <c r="G11" s="568"/>
      <c r="H11" s="568"/>
      <c r="I11" s="568"/>
      <c r="J11" s="568"/>
      <c r="K11" s="568"/>
      <c r="L11" s="568"/>
      <c r="M11" s="568">
        <v>131210.31</v>
      </c>
      <c r="N11" s="568"/>
      <c r="O11" s="567">
        <f>IF(SUM(E11:N11)=VRA!H33,SUM(E11:N11),0)</f>
        <v>131210.31</v>
      </c>
    </row>
    <row r="12" spans="1:15" ht="12.75">
      <c r="A12" s="302" t="s">
        <v>261</v>
      </c>
      <c r="B12" s="303"/>
      <c r="C12" s="304" t="s">
        <v>279</v>
      </c>
      <c r="D12" s="297"/>
      <c r="E12" s="568"/>
      <c r="F12" s="568"/>
      <c r="G12" s="568"/>
      <c r="H12" s="568"/>
      <c r="I12" s="568"/>
      <c r="J12" s="568"/>
      <c r="K12" s="568"/>
      <c r="L12" s="568"/>
      <c r="M12" s="568">
        <v>143488.42</v>
      </c>
      <c r="N12" s="568"/>
      <c r="O12" s="567">
        <f>IF(SUM(E12:N12)=VRA!H34,SUM(E12:N12),0)</f>
        <v>143488.42</v>
      </c>
    </row>
    <row r="13" spans="1:15" ht="12.75">
      <c r="A13" s="305" t="s">
        <v>404</v>
      </c>
      <c r="B13" s="303"/>
      <c r="C13" s="304" t="s">
        <v>158</v>
      </c>
      <c r="D13" s="306"/>
      <c r="E13" s="568"/>
      <c r="F13" s="568"/>
      <c r="G13" s="568"/>
      <c r="H13" s="568"/>
      <c r="I13" s="568"/>
      <c r="J13" s="568"/>
      <c r="K13" s="568"/>
      <c r="L13" s="568"/>
      <c r="M13" s="568">
        <v>374.02</v>
      </c>
      <c r="N13" s="568"/>
      <c r="O13" s="567">
        <f>IF(SUM(E13:N13)=VRA!H35,SUM(E13:N13),0)</f>
        <v>374.02</v>
      </c>
    </row>
    <row r="14" spans="1:15" ht="12.75">
      <c r="A14" s="305" t="s">
        <v>408</v>
      </c>
      <c r="B14" s="303"/>
      <c r="C14" s="304" t="s">
        <v>160</v>
      </c>
      <c r="D14" s="306"/>
      <c r="E14" s="568"/>
      <c r="F14" s="568"/>
      <c r="G14" s="568"/>
      <c r="H14" s="568"/>
      <c r="I14" s="568"/>
      <c r="J14" s="568"/>
      <c r="K14" s="568"/>
      <c r="L14" s="568"/>
      <c r="M14" s="568">
        <v>3497</v>
      </c>
      <c r="N14" s="568"/>
      <c r="O14" s="567">
        <f>IF(SUM(E14:N14)=VRA!H36,SUM(E14:N14),0)</f>
        <v>3497</v>
      </c>
    </row>
    <row r="15" spans="1:15" ht="12.75">
      <c r="A15" s="305" t="s">
        <v>572</v>
      </c>
      <c r="B15" s="303"/>
      <c r="C15" s="304" t="s">
        <v>163</v>
      </c>
      <c r="D15" s="306"/>
      <c r="E15" s="568"/>
      <c r="F15" s="568"/>
      <c r="G15" s="568"/>
      <c r="H15" s="568"/>
      <c r="I15" s="568"/>
      <c r="J15" s="568"/>
      <c r="K15" s="568"/>
      <c r="L15" s="568"/>
      <c r="M15" s="568">
        <v>16670</v>
      </c>
      <c r="N15" s="568"/>
      <c r="O15" s="567">
        <f>IF(SUM(E15:N15)=VRA!H37,SUM(E15:N15),0)</f>
        <v>16670</v>
      </c>
    </row>
    <row r="16" spans="1:15" ht="12.75">
      <c r="A16" s="305" t="s">
        <v>574</v>
      </c>
      <c r="B16" s="303"/>
      <c r="C16" s="304" t="s">
        <v>283</v>
      </c>
      <c r="D16" s="306"/>
      <c r="E16" s="568"/>
      <c r="F16" s="568"/>
      <c r="G16" s="568"/>
      <c r="H16" s="568"/>
      <c r="I16" s="568"/>
      <c r="J16" s="568"/>
      <c r="K16" s="568"/>
      <c r="L16" s="568"/>
      <c r="M16" s="568">
        <v>5801.92</v>
      </c>
      <c r="N16" s="568"/>
      <c r="O16" s="567">
        <f>IF(SUM(E16:N16)=VRA!H38,SUM(E16:N16),0)</f>
        <v>5801.92</v>
      </c>
    </row>
    <row r="17" spans="1:15" ht="12.75">
      <c r="A17" s="305" t="s">
        <v>576</v>
      </c>
      <c r="B17" s="303"/>
      <c r="C17" s="304" t="s">
        <v>527</v>
      </c>
      <c r="D17" s="458"/>
      <c r="E17" s="568"/>
      <c r="F17" s="568"/>
      <c r="G17" s="568"/>
      <c r="H17" s="568"/>
      <c r="I17" s="568"/>
      <c r="J17" s="568"/>
      <c r="K17" s="568"/>
      <c r="L17" s="568"/>
      <c r="M17" s="568"/>
      <c r="N17" s="568"/>
      <c r="O17" s="567">
        <f>IF(SUM(E17:N17)=VRA!H39,SUM(E17:N17),0)</f>
        <v>0</v>
      </c>
    </row>
    <row r="18" spans="1:15" ht="12.75" customHeight="1">
      <c r="A18" s="307" t="s">
        <v>528</v>
      </c>
      <c r="B18" s="303"/>
      <c r="C18" s="1096" t="s">
        <v>529</v>
      </c>
      <c r="D18" s="1096"/>
      <c r="E18" s="568"/>
      <c r="F18" s="568"/>
      <c r="G18" s="568"/>
      <c r="H18" s="568"/>
      <c r="I18" s="568"/>
      <c r="J18" s="568"/>
      <c r="K18" s="568"/>
      <c r="L18" s="568"/>
      <c r="M18" s="568">
        <v>129083.37</v>
      </c>
      <c r="N18" s="568"/>
      <c r="O18" s="567">
        <f>IF(SUM(E18:N18)=VRA!H40,SUM(E18:N18),0)</f>
        <v>129083.37</v>
      </c>
    </row>
    <row r="19" spans="1:15" ht="12.75">
      <c r="A19" s="298" t="s">
        <v>530</v>
      </c>
      <c r="B19" s="303"/>
      <c r="C19" s="304" t="s">
        <v>287</v>
      </c>
      <c r="D19" s="308"/>
      <c r="E19" s="568"/>
      <c r="F19" s="568"/>
      <c r="G19" s="568"/>
      <c r="H19" s="568"/>
      <c r="I19" s="568"/>
      <c r="J19" s="568"/>
      <c r="K19" s="568"/>
      <c r="L19" s="568"/>
      <c r="M19" s="568"/>
      <c r="N19" s="568">
        <v>56996.16</v>
      </c>
      <c r="O19" s="567">
        <f>IF(SUM(E19:N19)=VRA!H41,SUM(E19:N19),0)</f>
        <v>56996.16</v>
      </c>
    </row>
    <row r="20" spans="1:15" ht="12.75">
      <c r="A20" s="305" t="s">
        <v>531</v>
      </c>
      <c r="B20" s="303"/>
      <c r="C20" s="304" t="s">
        <v>289</v>
      </c>
      <c r="D20" s="308"/>
      <c r="E20" s="568"/>
      <c r="F20" s="568"/>
      <c r="G20" s="568"/>
      <c r="H20" s="568"/>
      <c r="I20" s="568"/>
      <c r="J20" s="568"/>
      <c r="K20" s="568"/>
      <c r="L20" s="568"/>
      <c r="M20" s="568"/>
      <c r="N20" s="568"/>
      <c r="O20" s="567">
        <f>IF(SUM(E20:N20)=VRA!H42,SUM(E20:N20),0)</f>
        <v>0</v>
      </c>
    </row>
    <row r="21" spans="1:15" ht="12.75">
      <c r="A21" s="305" t="s">
        <v>532</v>
      </c>
      <c r="B21" s="303"/>
      <c r="C21" s="304" t="s">
        <v>533</v>
      </c>
      <c r="D21" s="308"/>
      <c r="E21" s="568"/>
      <c r="F21" s="568"/>
      <c r="G21" s="568"/>
      <c r="H21" s="568"/>
      <c r="I21" s="568"/>
      <c r="J21" s="568"/>
      <c r="K21" s="568"/>
      <c r="L21" s="568"/>
      <c r="M21" s="568"/>
      <c r="N21" s="568"/>
      <c r="O21" s="567">
        <f>IF(SUM(E21:N21)=VRA!H43,SUM(E21:N21),0)</f>
        <v>0</v>
      </c>
    </row>
    <row r="22" spans="1:15" ht="12.75">
      <c r="A22" s="305" t="s">
        <v>534</v>
      </c>
      <c r="B22" s="303"/>
      <c r="C22" s="304" t="s">
        <v>535</v>
      </c>
      <c r="D22" s="308"/>
      <c r="E22" s="568"/>
      <c r="F22" s="568"/>
      <c r="G22" s="568"/>
      <c r="H22" s="568"/>
      <c r="I22" s="568"/>
      <c r="J22" s="568"/>
      <c r="K22" s="568"/>
      <c r="L22" s="568"/>
      <c r="M22" s="568">
        <v>35159.59</v>
      </c>
      <c r="N22" s="568"/>
      <c r="O22" s="567">
        <f>IF(SUM(E22:N22)=VRA!H44,SUM(E22:N22),0)</f>
        <v>35159.59</v>
      </c>
    </row>
    <row r="23" spans="1:15" ht="12.75">
      <c r="A23" s="305" t="s">
        <v>536</v>
      </c>
      <c r="B23" s="303"/>
      <c r="C23" s="304" t="s">
        <v>185</v>
      </c>
      <c r="D23" s="308"/>
      <c r="E23" s="568"/>
      <c r="F23" s="568"/>
      <c r="G23" s="568"/>
      <c r="H23" s="568"/>
      <c r="I23" s="568"/>
      <c r="J23" s="568"/>
      <c r="K23" s="568"/>
      <c r="L23" s="568"/>
      <c r="M23" s="568"/>
      <c r="N23" s="568"/>
      <c r="O23" s="567">
        <f>IF(SUM(E23:N23)=VRA!H45,SUM(E23:N23),0)</f>
        <v>0</v>
      </c>
    </row>
    <row r="24" spans="1:15" ht="39.75" customHeight="1">
      <c r="A24" s="309" t="s">
        <v>219</v>
      </c>
      <c r="B24" s="1097" t="s">
        <v>197</v>
      </c>
      <c r="C24" s="1097"/>
      <c r="D24" s="1097"/>
      <c r="E24" s="568"/>
      <c r="F24" s="568"/>
      <c r="G24" s="568"/>
      <c r="H24" s="568"/>
      <c r="I24" s="568"/>
      <c r="J24" s="568"/>
      <c r="K24" s="568"/>
      <c r="L24" s="568"/>
      <c r="M24" s="568"/>
      <c r="N24" s="568"/>
      <c r="O24" s="567">
        <f>IF(SUM(E24:N24)=VRA!H52,SUM(E24:N24),0)</f>
        <v>0</v>
      </c>
    </row>
    <row r="25" spans="1:15" ht="12.75">
      <c r="A25" s="449" t="s">
        <v>221</v>
      </c>
      <c r="B25" s="1098" t="s">
        <v>252</v>
      </c>
      <c r="C25" s="1098"/>
      <c r="D25" s="1098"/>
      <c r="E25" s="567">
        <f>E26</f>
        <v>0</v>
      </c>
      <c r="F25" s="567">
        <f aca="true" t="shared" si="1" ref="F25:N25">F26</f>
        <v>0</v>
      </c>
      <c r="G25" s="567">
        <f t="shared" si="1"/>
        <v>0</v>
      </c>
      <c r="H25" s="567">
        <f t="shared" si="1"/>
        <v>0</v>
      </c>
      <c r="I25" s="567">
        <f t="shared" si="1"/>
        <v>0</v>
      </c>
      <c r="J25" s="567">
        <f t="shared" si="1"/>
        <v>0</v>
      </c>
      <c r="K25" s="567">
        <f t="shared" si="1"/>
        <v>0</v>
      </c>
      <c r="L25" s="567">
        <f t="shared" si="1"/>
        <v>0</v>
      </c>
      <c r="M25" s="567">
        <f t="shared" si="1"/>
        <v>3438288.9699999997</v>
      </c>
      <c r="N25" s="567">
        <f t="shared" si="1"/>
        <v>56996.16</v>
      </c>
      <c r="O25" s="567">
        <f>SUM(E25:N25)</f>
        <v>3495285.13</v>
      </c>
    </row>
    <row r="26" spans="1:15" ht="12.75">
      <c r="A26" s="451" t="s">
        <v>326</v>
      </c>
      <c r="B26" s="452"/>
      <c r="C26" s="453" t="s">
        <v>537</v>
      </c>
      <c r="D26" s="454"/>
      <c r="E26" s="567">
        <f>SUM(E27:E38)</f>
        <v>0</v>
      </c>
      <c r="F26" s="567">
        <f aca="true" t="shared" si="2" ref="F26:N26">SUM(F27:F38)</f>
        <v>0</v>
      </c>
      <c r="G26" s="567">
        <f t="shared" si="2"/>
        <v>0</v>
      </c>
      <c r="H26" s="567">
        <f t="shared" si="2"/>
        <v>0</v>
      </c>
      <c r="I26" s="567">
        <f t="shared" si="2"/>
        <v>0</v>
      </c>
      <c r="J26" s="567">
        <f t="shared" si="2"/>
        <v>0</v>
      </c>
      <c r="K26" s="567">
        <f t="shared" si="2"/>
        <v>0</v>
      </c>
      <c r="L26" s="567">
        <f t="shared" si="2"/>
        <v>0</v>
      </c>
      <c r="M26" s="567">
        <f t="shared" si="2"/>
        <v>3438288.9699999997</v>
      </c>
      <c r="N26" s="567">
        <f t="shared" si="2"/>
        <v>56996.16</v>
      </c>
      <c r="O26" s="567">
        <f>IF(SUM(E26:N26)=PSA!I42,SUM(E26:N26),0)</f>
        <v>3495285.13</v>
      </c>
    </row>
    <row r="27" spans="1:15" ht="12.75">
      <c r="A27" s="112" t="s">
        <v>538</v>
      </c>
      <c r="B27" s="121"/>
      <c r="C27" s="122"/>
      <c r="D27" s="310" t="s">
        <v>278</v>
      </c>
      <c r="E27" s="568"/>
      <c r="F27" s="568"/>
      <c r="G27" s="568"/>
      <c r="H27" s="568"/>
      <c r="I27" s="568"/>
      <c r="J27" s="568"/>
      <c r="K27" s="568"/>
      <c r="L27" s="568"/>
      <c r="M27" s="568">
        <v>3086658.26</v>
      </c>
      <c r="N27" s="568"/>
      <c r="O27" s="567">
        <f>IF(SUM(E27:N27)=PSA!I43,SUM(E27:N27),0)</f>
        <v>3086658.26</v>
      </c>
    </row>
    <row r="28" spans="1:15" ht="12.75">
      <c r="A28" s="311" t="s">
        <v>539</v>
      </c>
      <c r="B28" s="303"/>
      <c r="C28" s="312"/>
      <c r="D28" s="310" t="s">
        <v>279</v>
      </c>
      <c r="E28" s="568"/>
      <c r="F28" s="568"/>
      <c r="G28" s="568"/>
      <c r="H28" s="568"/>
      <c r="I28" s="568"/>
      <c r="J28" s="568"/>
      <c r="K28" s="568"/>
      <c r="L28" s="568"/>
      <c r="M28" s="568">
        <v>159437.32</v>
      </c>
      <c r="N28" s="568"/>
      <c r="O28" s="567">
        <f>IF(SUM(E28:N28)=PSA!I44,SUM(E28:N28),0)</f>
        <v>159437.32</v>
      </c>
    </row>
    <row r="29" spans="1:15" ht="12.75">
      <c r="A29" s="311" t="s">
        <v>540</v>
      </c>
      <c r="B29" s="303"/>
      <c r="C29" s="312"/>
      <c r="D29" s="310" t="s">
        <v>280</v>
      </c>
      <c r="E29" s="568"/>
      <c r="F29" s="568"/>
      <c r="G29" s="568"/>
      <c r="H29" s="568"/>
      <c r="I29" s="568"/>
      <c r="J29" s="568"/>
      <c r="K29" s="568"/>
      <c r="L29" s="568"/>
      <c r="M29" s="568">
        <v>374.02</v>
      </c>
      <c r="N29" s="568"/>
      <c r="O29" s="567">
        <f>IF(SUM(E29:N29)=PSA!I45,SUM(E29:N29),0)</f>
        <v>374.02</v>
      </c>
    </row>
    <row r="30" spans="1:15" ht="12.75">
      <c r="A30" s="311" t="s">
        <v>541</v>
      </c>
      <c r="B30" s="303"/>
      <c r="C30" s="312"/>
      <c r="D30" s="310" t="s">
        <v>281</v>
      </c>
      <c r="E30" s="568"/>
      <c r="F30" s="568"/>
      <c r="G30" s="568"/>
      <c r="H30" s="568"/>
      <c r="I30" s="568"/>
      <c r="J30" s="568"/>
      <c r="K30" s="568"/>
      <c r="L30" s="568"/>
      <c r="M30" s="568">
        <v>3497</v>
      </c>
      <c r="N30" s="568"/>
      <c r="O30" s="567">
        <f>IF(SUM(E30:N30)=PSA!I46,SUM(E30:N30),0)</f>
        <v>3497</v>
      </c>
    </row>
    <row r="31" spans="1:15" ht="12.75">
      <c r="A31" s="311" t="s">
        <v>542</v>
      </c>
      <c r="B31" s="303"/>
      <c r="C31" s="312"/>
      <c r="D31" s="310" t="s">
        <v>282</v>
      </c>
      <c r="E31" s="568"/>
      <c r="F31" s="568"/>
      <c r="G31" s="568"/>
      <c r="H31" s="568"/>
      <c r="I31" s="568"/>
      <c r="J31" s="568"/>
      <c r="K31" s="568"/>
      <c r="L31" s="568"/>
      <c r="M31" s="568">
        <v>16670</v>
      </c>
      <c r="N31" s="568"/>
      <c r="O31" s="567">
        <f>IF(SUM(E31:N31)=PSA!I47,SUM(E31:N31),0)</f>
        <v>16670</v>
      </c>
    </row>
    <row r="32" spans="1:15" ht="12.75">
      <c r="A32" s="311" t="s">
        <v>543</v>
      </c>
      <c r="B32" s="303"/>
      <c r="C32" s="312"/>
      <c r="D32" s="310" t="s">
        <v>283</v>
      </c>
      <c r="E32" s="568"/>
      <c r="F32" s="568"/>
      <c r="G32" s="568"/>
      <c r="H32" s="568"/>
      <c r="I32" s="568"/>
      <c r="J32" s="568"/>
      <c r="K32" s="568"/>
      <c r="L32" s="568"/>
      <c r="M32" s="568">
        <v>6110.47</v>
      </c>
      <c r="N32" s="568"/>
      <c r="O32" s="567">
        <f>IF(SUM(E32:N32)=PSA!I48,SUM(E32:N32),0)</f>
        <v>6110.47</v>
      </c>
    </row>
    <row r="33" spans="1:15" ht="12.75">
      <c r="A33" s="311" t="s">
        <v>544</v>
      </c>
      <c r="B33" s="303"/>
      <c r="C33" s="312"/>
      <c r="D33" s="310" t="s">
        <v>285</v>
      </c>
      <c r="E33" s="568"/>
      <c r="F33" s="568"/>
      <c r="G33" s="568"/>
      <c r="H33" s="568"/>
      <c r="I33" s="568"/>
      <c r="J33" s="568"/>
      <c r="K33" s="568"/>
      <c r="L33" s="568"/>
      <c r="M33" s="568">
        <v>130332.56</v>
      </c>
      <c r="N33" s="568"/>
      <c r="O33" s="567">
        <f>IF(SUM(E33:N33)=PSA!I49,SUM(E33:N33),0)</f>
        <v>130332.56</v>
      </c>
    </row>
    <row r="34" spans="1:15" ht="12.75">
      <c r="A34" s="311" t="s">
        <v>545</v>
      </c>
      <c r="B34" s="303"/>
      <c r="C34" s="312"/>
      <c r="D34" s="310" t="s">
        <v>287</v>
      </c>
      <c r="E34" s="568"/>
      <c r="F34" s="568"/>
      <c r="G34" s="568"/>
      <c r="H34" s="568"/>
      <c r="I34" s="568"/>
      <c r="J34" s="568"/>
      <c r="K34" s="568"/>
      <c r="L34" s="568"/>
      <c r="M34" s="568"/>
      <c r="N34" s="568">
        <v>56996.16</v>
      </c>
      <c r="O34" s="567">
        <f>IF(SUM(E34:N34)=PSA!I50,SUM(E34:N34),0)</f>
        <v>56996.16</v>
      </c>
    </row>
    <row r="35" spans="1:15" ht="12.75">
      <c r="A35" s="311" t="s">
        <v>546</v>
      </c>
      <c r="B35" s="303"/>
      <c r="C35" s="312"/>
      <c r="D35" s="310" t="s">
        <v>289</v>
      </c>
      <c r="E35" s="568"/>
      <c r="F35" s="568"/>
      <c r="G35" s="568"/>
      <c r="H35" s="568"/>
      <c r="I35" s="568"/>
      <c r="J35" s="568"/>
      <c r="K35" s="568"/>
      <c r="L35" s="568"/>
      <c r="M35" s="568"/>
      <c r="N35" s="568"/>
      <c r="O35" s="567">
        <f>IF(SUM(E35:N35)=PSA!I51,SUM(E35:N35),0)</f>
        <v>0</v>
      </c>
    </row>
    <row r="36" spans="1:15" ht="12.75">
      <c r="A36" s="313" t="s">
        <v>547</v>
      </c>
      <c r="B36" s="303"/>
      <c r="C36" s="312"/>
      <c r="D36" s="310" t="s">
        <v>291</v>
      </c>
      <c r="E36" s="568"/>
      <c r="F36" s="568"/>
      <c r="G36" s="568"/>
      <c r="H36" s="568"/>
      <c r="I36" s="568"/>
      <c r="J36" s="568"/>
      <c r="K36" s="568"/>
      <c r="L36" s="568"/>
      <c r="M36" s="568">
        <v>35209.34</v>
      </c>
      <c r="N36" s="568"/>
      <c r="O36" s="567">
        <f>IF(SUM(E36:N36)=PSA!I52,SUM(E36:N36),0)</f>
        <v>35209.34</v>
      </c>
    </row>
    <row r="37" spans="1:15" ht="12.75">
      <c r="A37" s="298" t="s">
        <v>548</v>
      </c>
      <c r="B37" s="303"/>
      <c r="C37" s="312"/>
      <c r="D37" s="310" t="s">
        <v>293</v>
      </c>
      <c r="E37" s="568"/>
      <c r="F37" s="568"/>
      <c r="G37" s="568"/>
      <c r="H37" s="568"/>
      <c r="I37" s="568"/>
      <c r="J37" s="568"/>
      <c r="K37" s="568"/>
      <c r="L37" s="568"/>
      <c r="M37" s="568"/>
      <c r="N37" s="568"/>
      <c r="O37" s="567">
        <f>IF(SUM(E37:N37)=PSA!I53,SUM(E37:N37),0)</f>
        <v>0</v>
      </c>
    </row>
    <row r="38" spans="1:15" ht="12.75">
      <c r="A38" s="298" t="s">
        <v>549</v>
      </c>
      <c r="B38" s="303"/>
      <c r="C38" s="312"/>
      <c r="D38" s="310" t="s">
        <v>295</v>
      </c>
      <c r="E38" s="568"/>
      <c r="F38" s="568"/>
      <c r="G38" s="568"/>
      <c r="H38" s="568"/>
      <c r="I38" s="568"/>
      <c r="J38" s="568"/>
      <c r="K38" s="568"/>
      <c r="L38" s="568"/>
      <c r="M38" s="568"/>
      <c r="N38" s="568"/>
      <c r="O38" s="567">
        <f>IF(SUM(E38:N38)=PSA!I54,SUM(E38:N38),0)</f>
        <v>0</v>
      </c>
    </row>
    <row r="39" spans="1:15" ht="12.75">
      <c r="A39" s="1094" t="s">
        <v>401</v>
      </c>
      <c r="B39" s="1094"/>
      <c r="C39" s="1094"/>
      <c r="D39" s="1094"/>
      <c r="E39" s="1094"/>
      <c r="F39" s="1094"/>
      <c r="G39" s="1094"/>
      <c r="H39" s="1094"/>
      <c r="I39" s="1094"/>
      <c r="J39" s="1094"/>
      <c r="K39" s="1094"/>
      <c r="L39" s="1094"/>
      <c r="M39" s="1094"/>
      <c r="N39" s="1094"/>
      <c r="O39" s="1094"/>
    </row>
  </sheetData>
  <sheetProtection/>
  <mergeCells count="11">
    <mergeCell ref="A3:O3"/>
    <mergeCell ref="A4:O4"/>
    <mergeCell ref="A6:A7"/>
    <mergeCell ref="B6:D7"/>
    <mergeCell ref="E6:N6"/>
    <mergeCell ref="O6:O7"/>
    <mergeCell ref="A39:O39"/>
    <mergeCell ref="B8:D8"/>
    <mergeCell ref="C18:D18"/>
    <mergeCell ref="B24:D24"/>
    <mergeCell ref="B25:D25"/>
  </mergeCells>
  <printOptions/>
  <pageMargins left="0.15748031496062992" right="0.15748031496062992" top="0.3937007874015748" bottom="0.1968503937007874"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23"/>
  <sheetViews>
    <sheetView zoomScalePageLayoutView="0" workbookViewId="0" topLeftCell="A1">
      <selection activeCell="C20" sqref="C20:E20"/>
    </sheetView>
  </sheetViews>
  <sheetFormatPr defaultColWidth="9.140625" defaultRowHeight="12.75"/>
  <cols>
    <col min="1" max="1" width="4.421875" style="178" customWidth="1"/>
    <col min="2" max="2" width="53.00390625" style="178" customWidth="1"/>
    <col min="3" max="8" width="5.57421875" style="178" customWidth="1"/>
    <col min="9" max="16384" width="9.140625" style="178" customWidth="1"/>
  </cols>
  <sheetData>
    <row r="1" spans="2:8" ht="44.25" customHeight="1">
      <c r="B1"/>
      <c r="C1" s="1116" t="s">
        <v>772</v>
      </c>
      <c r="D1" s="1116"/>
      <c r="E1" s="1116"/>
      <c r="F1" s="1116"/>
      <c r="G1" s="1116"/>
      <c r="H1" s="1116"/>
    </row>
    <row r="2" spans="1:6" ht="15.75">
      <c r="A2" s="178" t="s">
        <v>757</v>
      </c>
      <c r="F2" s="460"/>
    </row>
    <row r="4" ht="8.25" customHeight="1"/>
    <row r="5" spans="1:8" ht="15.75">
      <c r="A5" s="1103" t="s">
        <v>758</v>
      </c>
      <c r="B5" s="1103"/>
      <c r="C5" s="1103"/>
      <c r="D5" s="1103"/>
      <c r="E5" s="1103"/>
      <c r="F5" s="1103"/>
      <c r="G5" s="1103"/>
      <c r="H5" s="1103"/>
    </row>
    <row r="6" spans="1:8" ht="30.75" customHeight="1">
      <c r="A6" s="1104" t="s">
        <v>759</v>
      </c>
      <c r="B6" s="1104"/>
      <c r="C6" s="1104"/>
      <c r="D6" s="1104"/>
      <c r="E6" s="1104"/>
      <c r="F6" s="1104"/>
      <c r="G6" s="1104"/>
      <c r="H6" s="1104"/>
    </row>
    <row r="7" ht="5.25" customHeight="1"/>
    <row r="8" spans="1:8" ht="61.5" customHeight="1">
      <c r="A8" s="1104" t="s">
        <v>760</v>
      </c>
      <c r="B8" s="1104"/>
      <c r="C8" s="1104"/>
      <c r="D8" s="1104"/>
      <c r="E8" s="1104"/>
      <c r="F8" s="1104"/>
      <c r="G8" s="1104"/>
      <c r="H8" s="1104"/>
    </row>
    <row r="9" ht="11.25" customHeight="1"/>
    <row r="10" spans="1:8" ht="34.5" customHeight="1">
      <c r="A10" s="1105" t="s">
        <v>4</v>
      </c>
      <c r="B10" s="1062" t="s">
        <v>761</v>
      </c>
      <c r="C10" s="1106" t="s">
        <v>762</v>
      </c>
      <c r="D10" s="1107"/>
      <c r="E10" s="1107"/>
      <c r="F10" s="1107"/>
      <c r="G10" s="1107"/>
      <c r="H10" s="1108"/>
    </row>
    <row r="11" spans="1:8" ht="39.75" customHeight="1">
      <c r="A11" s="1105"/>
      <c r="B11" s="1062"/>
      <c r="C11" s="1109" t="s">
        <v>763</v>
      </c>
      <c r="D11" s="1109"/>
      <c r="E11" s="1109"/>
      <c r="F11" s="1062" t="s">
        <v>802</v>
      </c>
      <c r="G11" s="1062"/>
      <c r="H11" s="1062"/>
    </row>
    <row r="12" spans="1:8" ht="12.75" customHeight="1">
      <c r="A12" s="461"/>
      <c r="B12" s="179">
        <v>2</v>
      </c>
      <c r="C12" s="1113">
        <v>3</v>
      </c>
      <c r="D12" s="1113"/>
      <c r="E12" s="1113"/>
      <c r="F12" s="1113">
        <v>4</v>
      </c>
      <c r="G12" s="1113"/>
      <c r="H12" s="1113"/>
    </row>
    <row r="13" spans="1:8" ht="20.25" customHeight="1">
      <c r="A13" s="462">
        <v>1</v>
      </c>
      <c r="B13" s="463" t="s">
        <v>764</v>
      </c>
      <c r="C13" s="1111"/>
      <c r="D13" s="1111"/>
      <c r="E13" s="1111"/>
      <c r="F13" s="1111"/>
      <c r="G13" s="1111"/>
      <c r="H13" s="1111"/>
    </row>
    <row r="14" spans="1:8" ht="16.5" customHeight="1">
      <c r="A14" s="462">
        <v>2</v>
      </c>
      <c r="B14" s="463" t="s">
        <v>765</v>
      </c>
      <c r="C14" s="1111"/>
      <c r="D14" s="1111"/>
      <c r="E14" s="1111"/>
      <c r="F14" s="1111"/>
      <c r="G14" s="1111"/>
      <c r="H14" s="1111"/>
    </row>
    <row r="15" spans="1:8" ht="18" customHeight="1">
      <c r="A15" s="462">
        <v>3</v>
      </c>
      <c r="B15" s="463" t="s">
        <v>619</v>
      </c>
      <c r="C15" s="1111"/>
      <c r="D15" s="1111"/>
      <c r="E15" s="1111"/>
      <c r="F15" s="1111"/>
      <c r="G15" s="1111"/>
      <c r="H15" s="1111"/>
    </row>
    <row r="16" spans="1:8" ht="34.5" customHeight="1">
      <c r="A16" s="490">
        <v>4</v>
      </c>
      <c r="B16" s="489" t="s">
        <v>766</v>
      </c>
      <c r="C16" s="1110">
        <f>C13+C14+C15</f>
        <v>0</v>
      </c>
      <c r="D16" s="1110"/>
      <c r="E16" s="1110"/>
      <c r="F16" s="1111" t="s">
        <v>335</v>
      </c>
      <c r="G16" s="1111"/>
      <c r="H16" s="1111"/>
    </row>
    <row r="17" spans="1:8" ht="25.5" customHeight="1">
      <c r="A17" s="467">
        <v>5</v>
      </c>
      <c r="B17" s="468" t="s">
        <v>767</v>
      </c>
      <c r="C17" s="1112"/>
      <c r="D17" s="1112"/>
      <c r="E17" s="1112"/>
      <c r="F17" s="1112" t="s">
        <v>335</v>
      </c>
      <c r="G17" s="1112"/>
      <c r="H17" s="1112"/>
    </row>
    <row r="18" spans="1:9" s="464" customFormat="1" ht="33" customHeight="1">
      <c r="A18" s="471">
        <v>6</v>
      </c>
      <c r="B18" s="472" t="s">
        <v>768</v>
      </c>
      <c r="C18" s="1114">
        <f>C16-C17</f>
        <v>0</v>
      </c>
      <c r="D18" s="1114"/>
      <c r="E18" s="1114"/>
      <c r="F18" s="1114" t="s">
        <v>335</v>
      </c>
      <c r="G18" s="1114"/>
      <c r="H18" s="1114"/>
      <c r="I18"/>
    </row>
    <row r="19" spans="1:8" ht="20.25" customHeight="1">
      <c r="A19" s="469">
        <v>7</v>
      </c>
      <c r="B19" s="470" t="s">
        <v>769</v>
      </c>
      <c r="C19" s="1117"/>
      <c r="D19" s="1117"/>
      <c r="E19" s="1117"/>
      <c r="F19" s="1117" t="s">
        <v>335</v>
      </c>
      <c r="G19" s="1117"/>
      <c r="H19" s="1117"/>
    </row>
    <row r="20" spans="1:8" ht="23.25" customHeight="1">
      <c r="A20" s="473">
        <v>8</v>
      </c>
      <c r="B20" s="474" t="s">
        <v>770</v>
      </c>
      <c r="C20" s="1114">
        <f>C18-C19</f>
        <v>0</v>
      </c>
      <c r="D20" s="1114"/>
      <c r="E20" s="1114"/>
      <c r="F20" s="1114"/>
      <c r="G20" s="1114"/>
      <c r="H20" s="1114"/>
    </row>
    <row r="21" spans="1:8" ht="15">
      <c r="A21" s="1115" t="s">
        <v>771</v>
      </c>
      <c r="B21" s="1115"/>
      <c r="C21" s="1115"/>
      <c r="D21" s="1115"/>
      <c r="E21" s="1115"/>
      <c r="F21" s="1115"/>
      <c r="G21" s="1115"/>
      <c r="H21" s="1115"/>
    </row>
    <row r="22" spans="1:8" s="464" customFormat="1" ht="15">
      <c r="A22" s="1115"/>
      <c r="B22" s="1115"/>
      <c r="C22" s="1115"/>
      <c r="D22" s="1115"/>
      <c r="E22" s="1115"/>
      <c r="F22" s="1115"/>
      <c r="G22" s="1115"/>
      <c r="H22" s="1115"/>
    </row>
    <row r="23" spans="1:8" ht="15">
      <c r="A23" s="1115"/>
      <c r="B23" s="1115"/>
      <c r="C23" s="1115"/>
      <c r="D23" s="1115"/>
      <c r="E23" s="1115"/>
      <c r="F23" s="1115"/>
      <c r="G23" s="1115"/>
      <c r="H23" s="1115"/>
    </row>
  </sheetData>
  <sheetProtection/>
  <mergeCells count="28">
    <mergeCell ref="C20:E20"/>
    <mergeCell ref="F20:H20"/>
    <mergeCell ref="A21:H23"/>
    <mergeCell ref="C1:H1"/>
    <mergeCell ref="C18:E18"/>
    <mergeCell ref="F18:H18"/>
    <mergeCell ref="C19:E19"/>
    <mergeCell ref="F19:H19"/>
    <mergeCell ref="C15:E15"/>
    <mergeCell ref="F15:H15"/>
    <mergeCell ref="C16:E16"/>
    <mergeCell ref="F16:H16"/>
    <mergeCell ref="C17:E17"/>
    <mergeCell ref="F17:H17"/>
    <mergeCell ref="C12:E12"/>
    <mergeCell ref="F12:H12"/>
    <mergeCell ref="C13:E13"/>
    <mergeCell ref="F13:H13"/>
    <mergeCell ref="C14:E14"/>
    <mergeCell ref="F14:H14"/>
    <mergeCell ref="A5:H5"/>
    <mergeCell ref="A6:H6"/>
    <mergeCell ref="A8:H8"/>
    <mergeCell ref="A10:A11"/>
    <mergeCell ref="B10:B11"/>
    <mergeCell ref="C10:H10"/>
    <mergeCell ref="C11:E11"/>
    <mergeCell ref="F11:H11"/>
  </mergeCells>
  <printOptions/>
  <pageMargins left="0.35433070866141736" right="0.15748031496062992" top="0.984251968503937" bottom="0.984251968503937" header="0" footer="0"/>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P23"/>
  <sheetViews>
    <sheetView zoomScalePageLayoutView="0" workbookViewId="0" topLeftCell="B1">
      <selection activeCell="C10" sqref="C10:K11"/>
    </sheetView>
  </sheetViews>
  <sheetFormatPr defaultColWidth="9.140625" defaultRowHeight="12.75"/>
  <cols>
    <col min="1" max="1" width="0" style="178" hidden="1" customWidth="1"/>
    <col min="2" max="2" width="51.00390625" style="178" customWidth="1"/>
    <col min="3" max="8" width="7.421875" style="178" customWidth="1"/>
    <col min="9" max="12" width="0" style="178" hidden="1" customWidth="1"/>
    <col min="13" max="13" width="17.140625" style="178" customWidth="1"/>
    <col min="14" max="16384" width="9.140625" style="178" customWidth="1"/>
  </cols>
  <sheetData>
    <row r="1" spans="2:8" ht="15.75" customHeight="1">
      <c r="B1" s="459"/>
      <c r="C1" s="459"/>
      <c r="D1" s="1127" t="s">
        <v>772</v>
      </c>
      <c r="E1" s="1127"/>
      <c r="F1" s="1127"/>
      <c r="G1" s="1127"/>
      <c r="H1" s="1127"/>
    </row>
    <row r="2" spans="4:8" ht="15.75" customHeight="1">
      <c r="D2" s="1127"/>
      <c r="E2" s="1127"/>
      <c r="F2" s="1127"/>
      <c r="G2" s="1127"/>
      <c r="H2" s="1127"/>
    </row>
    <row r="3" ht="15">
      <c r="D3" s="178" t="s">
        <v>622</v>
      </c>
    </row>
    <row r="4" ht="8.25" customHeight="1"/>
    <row r="5" spans="1:8" ht="15.75">
      <c r="A5" s="1103" t="s">
        <v>773</v>
      </c>
      <c r="B5" s="1103"/>
      <c r="C5" s="1103"/>
      <c r="D5" s="1103"/>
      <c r="E5" s="1103"/>
      <c r="F5" s="1103"/>
      <c r="G5" s="1103"/>
      <c r="H5" s="1103"/>
    </row>
    <row r="6" spans="1:8" ht="18" customHeight="1">
      <c r="A6" s="1103" t="s">
        <v>774</v>
      </c>
      <c r="B6" s="1103"/>
      <c r="C6" s="1103"/>
      <c r="D6" s="1103"/>
      <c r="E6" s="1103"/>
      <c r="F6" s="1103"/>
      <c r="G6" s="1103"/>
      <c r="H6" s="1103"/>
    </row>
    <row r="7" spans="1:8" ht="15.75" customHeight="1">
      <c r="A7" s="475" t="s">
        <v>775</v>
      </c>
      <c r="B7" s="1126" t="s">
        <v>780</v>
      </c>
      <c r="C7" s="1126"/>
      <c r="D7" s="1126"/>
      <c r="E7" s="1126"/>
      <c r="F7" s="1126"/>
      <c r="G7" s="1126"/>
      <c r="H7" s="1126"/>
    </row>
    <row r="8" spans="1:8" ht="42.75" customHeight="1">
      <c r="A8" s="1104" t="s">
        <v>781</v>
      </c>
      <c r="B8" s="1104"/>
      <c r="C8" s="1104"/>
      <c r="D8" s="1104"/>
      <c r="E8" s="1104"/>
      <c r="F8" s="1104"/>
      <c r="G8" s="1104"/>
      <c r="H8" s="1104"/>
    </row>
    <row r="9" spans="2:8" ht="37.5" customHeight="1">
      <c r="B9" s="1103"/>
      <c r="C9" s="1103"/>
      <c r="D9" s="1103"/>
      <c r="E9" s="1103"/>
      <c r="F9" s="1103"/>
      <c r="G9" s="1103"/>
      <c r="H9" s="1103"/>
    </row>
    <row r="10" spans="1:11" ht="17.25" customHeight="1">
      <c r="A10" s="1105" t="s">
        <v>4</v>
      </c>
      <c r="B10" s="1118" t="s">
        <v>761</v>
      </c>
      <c r="C10" s="1119" t="s">
        <v>776</v>
      </c>
      <c r="D10" s="1120"/>
      <c r="E10" s="1120"/>
      <c r="F10" s="1120"/>
      <c r="G10" s="1120"/>
      <c r="H10" s="1120"/>
      <c r="I10" s="1120"/>
      <c r="J10" s="1120"/>
      <c r="K10" s="1121"/>
    </row>
    <row r="11" spans="1:11" ht="18" customHeight="1">
      <c r="A11" s="1105" t="s">
        <v>777</v>
      </c>
      <c r="B11" s="1118"/>
      <c r="C11" s="1122"/>
      <c r="D11" s="1123"/>
      <c r="E11" s="1123"/>
      <c r="F11" s="1123"/>
      <c r="G11" s="1123"/>
      <c r="H11" s="1123"/>
      <c r="I11" s="1123"/>
      <c r="J11" s="1123"/>
      <c r="K11" s="1124"/>
    </row>
    <row r="12" spans="1:12" ht="12.75" customHeight="1">
      <c r="A12" s="461"/>
      <c r="B12" s="476">
        <v>1</v>
      </c>
      <c r="C12" s="1128">
        <v>2</v>
      </c>
      <c r="D12" s="1128"/>
      <c r="E12" s="1128"/>
      <c r="F12" s="1128"/>
      <c r="G12" s="1128"/>
      <c r="H12" s="1128"/>
      <c r="I12" s="477"/>
      <c r="J12" s="477">
        <v>4</v>
      </c>
      <c r="K12" s="478"/>
      <c r="L12" s="179"/>
    </row>
    <row r="13" spans="1:11" ht="25.5" customHeight="1">
      <c r="A13" s="479">
        <v>1</v>
      </c>
      <c r="B13" s="480" t="s">
        <v>764</v>
      </c>
      <c r="C13" s="1129"/>
      <c r="D13" s="1129"/>
      <c r="E13" s="1129"/>
      <c r="F13" s="1129"/>
      <c r="G13" s="1129"/>
      <c r="H13" s="1129"/>
      <c r="I13" s="481"/>
      <c r="J13" s="481"/>
      <c r="K13" s="482"/>
    </row>
    <row r="14" spans="1:11" ht="25.5" customHeight="1">
      <c r="A14" s="479">
        <v>2</v>
      </c>
      <c r="B14" s="480" t="s">
        <v>765</v>
      </c>
      <c r="C14" s="1129"/>
      <c r="D14" s="1129"/>
      <c r="E14" s="1129"/>
      <c r="F14" s="1129"/>
      <c r="G14" s="1129"/>
      <c r="H14" s="1129"/>
      <c r="I14" s="481"/>
      <c r="J14" s="481"/>
      <c r="K14" s="482"/>
    </row>
    <row r="15" spans="1:11" ht="27.75" customHeight="1">
      <c r="A15" s="479">
        <v>3</v>
      </c>
      <c r="B15" s="480" t="s">
        <v>619</v>
      </c>
      <c r="C15" s="1129"/>
      <c r="D15" s="1129"/>
      <c r="E15" s="1129"/>
      <c r="F15" s="1129"/>
      <c r="G15" s="1129"/>
      <c r="H15" s="1129"/>
      <c r="I15" s="481"/>
      <c r="J15" s="481"/>
      <c r="K15" s="482"/>
    </row>
    <row r="16" spans="1:16" ht="15" customHeight="1">
      <c r="A16" s="479">
        <v>4</v>
      </c>
      <c r="B16" s="485" t="s">
        <v>778</v>
      </c>
      <c r="C16" s="1130">
        <f>SUM(C13:C15)</f>
        <v>0</v>
      </c>
      <c r="D16" s="1130"/>
      <c r="E16" s="1130"/>
      <c r="F16" s="1130"/>
      <c r="G16" s="1130"/>
      <c r="H16" s="1130"/>
      <c r="I16" s="481"/>
      <c r="J16" s="481"/>
      <c r="K16" s="482"/>
      <c r="M16" s="1125"/>
      <c r="N16" s="1125"/>
      <c r="O16" s="1125"/>
      <c r="P16" s="1125"/>
    </row>
    <row r="17" spans="1:16" ht="26.25" customHeight="1">
      <c r="A17" s="483">
        <v>5</v>
      </c>
      <c r="B17"/>
      <c r="C17"/>
      <c r="D17"/>
      <c r="E17"/>
      <c r="F17"/>
      <c r="G17"/>
      <c r="H17"/>
      <c r="M17" s="1125"/>
      <c r="N17" s="1125"/>
      <c r="O17" s="1125"/>
      <c r="P17" s="1125"/>
    </row>
    <row r="18" spans="1:16" s="464" customFormat="1" ht="21" customHeight="1">
      <c r="A18" s="484">
        <v>6</v>
      </c>
      <c r="B18"/>
      <c r="C18"/>
      <c r="D18"/>
      <c r="E18"/>
      <c r="F18"/>
      <c r="G18"/>
      <c r="H18"/>
      <c r="I18"/>
      <c r="M18" s="1125"/>
      <c r="N18" s="1125"/>
      <c r="O18" s="1125"/>
      <c r="P18" s="1125"/>
    </row>
    <row r="19" spans="3:16" ht="11.25" customHeight="1">
      <c r="C19" s="266"/>
      <c r="D19" s="266"/>
      <c r="E19" s="266"/>
      <c r="J19" s="464"/>
      <c r="K19" s="464"/>
      <c r="L19" s="464"/>
      <c r="M19" s="1125"/>
      <c r="N19" s="1125"/>
      <c r="O19" s="1125"/>
      <c r="P19" s="1125"/>
    </row>
    <row r="20" spans="1:15" ht="23.25" customHeight="1">
      <c r="A20" s="460" t="s">
        <v>779</v>
      </c>
      <c r="O20" s="1125"/>
    </row>
    <row r="21" ht="15">
      <c r="O21" s="1125"/>
    </row>
    <row r="22" ht="15">
      <c r="O22" s="1125"/>
    </row>
    <row r="23" ht="15">
      <c r="O23" s="1125"/>
    </row>
  </sheetData>
  <sheetProtection/>
  <mergeCells count="16">
    <mergeCell ref="O20:O23"/>
    <mergeCell ref="B7:H7"/>
    <mergeCell ref="D1:H2"/>
    <mergeCell ref="C12:H12"/>
    <mergeCell ref="C13:H13"/>
    <mergeCell ref="C14:H14"/>
    <mergeCell ref="C15:H15"/>
    <mergeCell ref="C16:H16"/>
    <mergeCell ref="M16:P19"/>
    <mergeCell ref="A5:H5"/>
    <mergeCell ref="A6:H6"/>
    <mergeCell ref="A8:H8"/>
    <mergeCell ref="B9:H9"/>
    <mergeCell ref="A10:A11"/>
    <mergeCell ref="B10:B11"/>
    <mergeCell ref="C10:K11"/>
  </mergeCells>
  <printOptions/>
  <pageMargins left="0.35433070866141736" right="0.15748031496062992" top="0.984251968503937" bottom="0.98425196850393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3"/>
  <sheetViews>
    <sheetView zoomScalePageLayoutView="0" workbookViewId="0" topLeftCell="A19">
      <selection activeCell="M17" sqref="M17"/>
    </sheetView>
  </sheetViews>
  <sheetFormatPr defaultColWidth="9.140625" defaultRowHeight="12.75"/>
  <cols>
    <col min="1" max="1" width="3.28125" style="96" customWidth="1"/>
    <col min="2" max="2" width="26.140625" style="96" customWidth="1"/>
    <col min="3" max="3" width="6.8515625" style="96" customWidth="1"/>
    <col min="4" max="6" width="9.140625" style="96" customWidth="1"/>
    <col min="7" max="7" width="10.140625" style="96" customWidth="1"/>
    <col min="8" max="8" width="9.140625" style="96" customWidth="1"/>
    <col min="9" max="9" width="8.7109375" style="329" customWidth="1"/>
    <col min="10" max="10" width="7.8515625" style="96" customWidth="1"/>
    <col min="11" max="16384" width="9.140625" style="96" customWidth="1"/>
  </cols>
  <sheetData>
    <row r="1" spans="1:10" ht="12.75">
      <c r="A1" s="119"/>
      <c r="B1" s="119"/>
      <c r="C1" s="119"/>
      <c r="D1" s="119"/>
      <c r="E1" s="119"/>
      <c r="F1" s="79"/>
      <c r="H1" s="119"/>
      <c r="I1" s="388"/>
      <c r="J1" s="119"/>
    </row>
    <row r="2" spans="1:10" ht="12.75">
      <c r="A2" s="142"/>
      <c r="B2" s="119"/>
      <c r="C2" s="119"/>
      <c r="D2" s="119"/>
      <c r="E2" s="119"/>
      <c r="F2" s="80" t="s">
        <v>207</v>
      </c>
      <c r="G2" s="119"/>
      <c r="H2" s="119"/>
      <c r="I2" s="388"/>
      <c r="J2" s="119"/>
    </row>
    <row r="3" spans="1:10" ht="18.75" customHeight="1">
      <c r="A3" s="119"/>
      <c r="B3" s="119"/>
      <c r="C3" s="81"/>
      <c r="D3" s="81"/>
      <c r="E3" s="119"/>
      <c r="F3" s="80" t="s">
        <v>208</v>
      </c>
      <c r="G3" s="119"/>
      <c r="H3" s="119"/>
      <c r="I3" s="388"/>
      <c r="J3" s="119"/>
    </row>
    <row r="4" spans="1:10" ht="0.75" customHeight="1">
      <c r="A4" s="119"/>
      <c r="B4" s="119"/>
      <c r="C4" s="119"/>
      <c r="D4" s="119"/>
      <c r="E4" s="119"/>
      <c r="F4" s="119"/>
      <c r="G4" s="119"/>
      <c r="H4" s="119"/>
      <c r="I4" s="388"/>
      <c r="J4" s="119"/>
    </row>
    <row r="5" spans="1:10" ht="11.25" customHeight="1">
      <c r="A5" s="119"/>
      <c r="B5" s="119"/>
      <c r="C5" s="119"/>
      <c r="D5" s="119"/>
      <c r="E5" s="119"/>
      <c r="F5" s="899" t="s">
        <v>1018</v>
      </c>
      <c r="G5" s="899"/>
      <c r="H5" s="899"/>
      <c r="I5" s="899"/>
      <c r="J5" s="119"/>
    </row>
    <row r="6" spans="1:13" ht="15.75">
      <c r="A6" s="892" t="s">
        <v>209</v>
      </c>
      <c r="B6" s="892"/>
      <c r="C6" s="892"/>
      <c r="D6" s="892"/>
      <c r="E6" s="892"/>
      <c r="F6" s="892"/>
      <c r="G6" s="892"/>
      <c r="H6" s="892"/>
      <c r="I6" s="892"/>
      <c r="J6" s="892"/>
      <c r="K6" s="82"/>
      <c r="L6" s="82"/>
      <c r="M6" s="82"/>
    </row>
    <row r="7" spans="1:13" ht="16.5" customHeight="1">
      <c r="A7" s="895" t="s">
        <v>1003</v>
      </c>
      <c r="B7" s="895"/>
      <c r="C7" s="895"/>
      <c r="D7" s="895"/>
      <c r="E7" s="895"/>
      <c r="F7" s="895"/>
      <c r="G7" s="895"/>
      <c r="H7" s="895"/>
      <c r="I7" s="895"/>
      <c r="J7" s="895"/>
      <c r="K7" s="389"/>
      <c r="L7" s="389"/>
      <c r="M7" s="389"/>
    </row>
    <row r="8" spans="1:13" ht="18.75" customHeight="1">
      <c r="A8" s="896" t="s">
        <v>129</v>
      </c>
      <c r="B8" s="896"/>
      <c r="C8" s="896"/>
      <c r="D8" s="896"/>
      <c r="E8" s="896"/>
      <c r="F8" s="896"/>
      <c r="G8" s="896"/>
      <c r="H8" s="896"/>
      <c r="I8" s="896"/>
      <c r="J8" s="896"/>
      <c r="K8" s="330"/>
      <c r="L8" s="330"/>
      <c r="M8" s="330"/>
    </row>
    <row r="9" spans="1:13" ht="12.75" customHeight="1">
      <c r="A9" s="895" t="s">
        <v>1006</v>
      </c>
      <c r="B9" s="895"/>
      <c r="C9" s="895"/>
      <c r="D9" s="895"/>
      <c r="E9" s="895"/>
      <c r="F9" s="895"/>
      <c r="G9" s="895"/>
      <c r="H9" s="895"/>
      <c r="I9" s="895"/>
      <c r="J9" s="895"/>
      <c r="K9" s="389"/>
      <c r="L9" s="389"/>
      <c r="M9" s="389"/>
    </row>
    <row r="10" spans="1:13" ht="27.75" customHeight="1">
      <c r="A10" s="898" t="s">
        <v>210</v>
      </c>
      <c r="B10" s="898"/>
      <c r="C10" s="898"/>
      <c r="D10" s="898"/>
      <c r="E10" s="898"/>
      <c r="F10" s="898"/>
      <c r="G10" s="898"/>
      <c r="H10" s="898"/>
      <c r="I10" s="898"/>
      <c r="J10" s="898"/>
      <c r="K10" s="331"/>
      <c r="L10" s="331"/>
      <c r="M10" s="331"/>
    </row>
    <row r="11" spans="1:13" ht="10.5" customHeight="1">
      <c r="A11" s="851"/>
      <c r="B11" s="851"/>
      <c r="C11" s="851"/>
      <c r="D11" s="851"/>
      <c r="E11" s="851"/>
      <c r="F11" s="851"/>
      <c r="G11" s="851"/>
      <c r="H11" s="851"/>
      <c r="I11" s="851"/>
      <c r="J11" s="851"/>
      <c r="K11" s="331"/>
      <c r="L11" s="331"/>
      <c r="M11" s="331"/>
    </row>
    <row r="12" spans="1:13" ht="14.25" customHeight="1">
      <c r="A12" s="891" t="s">
        <v>211</v>
      </c>
      <c r="B12" s="891"/>
      <c r="C12" s="891"/>
      <c r="D12" s="891"/>
      <c r="E12" s="891"/>
      <c r="F12" s="891"/>
      <c r="G12" s="891"/>
      <c r="H12" s="891"/>
      <c r="I12" s="891"/>
      <c r="J12" s="891"/>
      <c r="K12" s="390"/>
      <c r="L12" s="390"/>
      <c r="M12" s="390"/>
    </row>
    <row r="13" spans="1:13" ht="15.75">
      <c r="A13" s="892" t="s">
        <v>1005</v>
      </c>
      <c r="B13" s="892"/>
      <c r="C13" s="892"/>
      <c r="D13" s="892"/>
      <c r="E13" s="892"/>
      <c r="F13" s="892"/>
      <c r="G13" s="892"/>
      <c r="H13" s="892"/>
      <c r="I13" s="892"/>
      <c r="J13" s="892"/>
      <c r="K13" s="389"/>
      <c r="L13" s="389"/>
      <c r="M13" s="389"/>
    </row>
    <row r="14" spans="1:13" ht="6.75" customHeight="1">
      <c r="A14" s="391"/>
      <c r="B14" s="391"/>
      <c r="C14" s="391"/>
      <c r="D14" s="391"/>
      <c r="E14" s="391"/>
      <c r="F14" s="391"/>
      <c r="G14" s="391"/>
      <c r="H14" s="391"/>
      <c r="I14" s="391"/>
      <c r="J14" s="391"/>
      <c r="K14" s="389"/>
      <c r="L14" s="389"/>
      <c r="M14" s="389"/>
    </row>
    <row r="15" spans="1:13" ht="14.25" customHeight="1">
      <c r="A15" s="895" t="s">
        <v>1016</v>
      </c>
      <c r="B15" s="895"/>
      <c r="C15" s="895"/>
      <c r="D15" s="895"/>
      <c r="E15" s="895"/>
      <c r="F15" s="895"/>
      <c r="G15" s="895"/>
      <c r="H15" s="895"/>
      <c r="I15" s="895"/>
      <c r="J15" s="895"/>
      <c r="K15" s="389"/>
      <c r="L15" s="389"/>
      <c r="M15" s="389"/>
    </row>
    <row r="16" spans="1:13" ht="13.5" customHeight="1">
      <c r="A16" s="377"/>
      <c r="B16" s="377"/>
      <c r="C16" s="895" t="s">
        <v>2</v>
      </c>
      <c r="D16" s="895"/>
      <c r="E16" s="895"/>
      <c r="F16" s="377"/>
      <c r="G16" s="377"/>
      <c r="H16" s="377"/>
      <c r="I16" s="377"/>
      <c r="J16" s="377"/>
      <c r="K16" s="389"/>
      <c r="L16" s="389"/>
      <c r="M16" s="389"/>
    </row>
    <row r="17" spans="1:10" ht="9" customHeight="1">
      <c r="A17" s="392"/>
      <c r="B17" s="392"/>
      <c r="C17" s="392"/>
      <c r="D17" s="392"/>
      <c r="E17" s="83" t="s">
        <v>212</v>
      </c>
      <c r="F17" s="393"/>
      <c r="G17" s="393"/>
      <c r="H17" s="393"/>
      <c r="I17" s="376"/>
      <c r="J17" s="393"/>
    </row>
    <row r="18" spans="1:10" ht="13.5" customHeight="1">
      <c r="A18" s="893" t="s">
        <v>4</v>
      </c>
      <c r="B18" s="893" t="s">
        <v>5</v>
      </c>
      <c r="C18" s="893" t="s">
        <v>213</v>
      </c>
      <c r="D18" s="893" t="s">
        <v>214</v>
      </c>
      <c r="E18" s="893"/>
      <c r="F18" s="893"/>
      <c r="G18" s="893"/>
      <c r="H18" s="893"/>
      <c r="I18" s="901" t="s">
        <v>215</v>
      </c>
      <c r="J18" s="893" t="s">
        <v>216</v>
      </c>
    </row>
    <row r="19" spans="1:10" ht="74.25" customHeight="1">
      <c r="A19" s="893"/>
      <c r="B19" s="893"/>
      <c r="C19" s="893"/>
      <c r="D19" s="84" t="s">
        <v>111</v>
      </c>
      <c r="E19" s="84" t="s">
        <v>113</v>
      </c>
      <c r="F19" s="84" t="s">
        <v>217</v>
      </c>
      <c r="G19" s="84" t="s">
        <v>115</v>
      </c>
      <c r="H19" s="752" t="s">
        <v>904</v>
      </c>
      <c r="I19" s="901"/>
      <c r="J19" s="893"/>
    </row>
    <row r="20" spans="1:10" ht="12.75">
      <c r="A20" s="85">
        <v>1</v>
      </c>
      <c r="B20" s="86">
        <v>2</v>
      </c>
      <c r="C20" s="86">
        <v>3</v>
      </c>
      <c r="D20" s="85">
        <v>4</v>
      </c>
      <c r="E20" s="86">
        <v>5</v>
      </c>
      <c r="F20" s="85">
        <v>6</v>
      </c>
      <c r="G20" s="86">
        <v>7</v>
      </c>
      <c r="H20" s="85">
        <v>8</v>
      </c>
      <c r="I20" s="387">
        <v>9</v>
      </c>
      <c r="J20" s="88">
        <v>10</v>
      </c>
    </row>
    <row r="21" spans="1:10" ht="12.75">
      <c r="A21" s="639" t="s">
        <v>218</v>
      </c>
      <c r="B21" s="640" t="s">
        <v>819</v>
      </c>
      <c r="C21" s="641"/>
      <c r="D21" s="642"/>
      <c r="E21" s="642"/>
      <c r="F21" s="642"/>
      <c r="G21" s="642"/>
      <c r="H21" s="642">
        <v>999.19</v>
      </c>
      <c r="I21" s="567">
        <f>SUM(D21:H21)</f>
        <v>999.19</v>
      </c>
      <c r="J21" s="642"/>
    </row>
    <row r="22" spans="1:10" ht="38.25">
      <c r="A22" s="90" t="s">
        <v>219</v>
      </c>
      <c r="B22" s="753" t="s">
        <v>906</v>
      </c>
      <c r="C22" s="89"/>
      <c r="D22" s="515" t="s">
        <v>220</v>
      </c>
      <c r="E22" s="515"/>
      <c r="F22" s="515" t="s">
        <v>220</v>
      </c>
      <c r="G22" s="515"/>
      <c r="H22" s="515"/>
      <c r="I22" s="567">
        <f>E22+G22+H22</f>
        <v>0</v>
      </c>
      <c r="J22" s="515" t="s">
        <v>220</v>
      </c>
    </row>
    <row r="23" spans="1:10" ht="38.25">
      <c r="A23" s="90" t="s">
        <v>221</v>
      </c>
      <c r="B23" s="753" t="s">
        <v>907</v>
      </c>
      <c r="C23" s="89"/>
      <c r="D23" s="515" t="s">
        <v>220</v>
      </c>
      <c r="E23" s="515"/>
      <c r="F23" s="515" t="s">
        <v>220</v>
      </c>
      <c r="G23" s="515"/>
      <c r="H23" s="515"/>
      <c r="I23" s="567">
        <f>E23+G23+H23</f>
        <v>0</v>
      </c>
      <c r="J23" s="515" t="s">
        <v>220</v>
      </c>
    </row>
    <row r="24" spans="1:10" ht="25.5">
      <c r="A24" s="90" t="s">
        <v>222</v>
      </c>
      <c r="B24" s="91" t="s">
        <v>908</v>
      </c>
      <c r="C24" s="394"/>
      <c r="D24" s="515" t="s">
        <v>220</v>
      </c>
      <c r="E24" s="515"/>
      <c r="F24" s="515"/>
      <c r="G24" s="515" t="s">
        <v>220</v>
      </c>
      <c r="H24" s="516"/>
      <c r="I24" s="567">
        <f>E24+H24</f>
        <v>0</v>
      </c>
      <c r="J24" s="515" t="s">
        <v>220</v>
      </c>
    </row>
    <row r="25" spans="1:10" ht="12.75">
      <c r="A25" s="90" t="s">
        <v>223</v>
      </c>
      <c r="B25" s="91" t="s">
        <v>224</v>
      </c>
      <c r="C25" s="394"/>
      <c r="D25" s="515" t="s">
        <v>220</v>
      </c>
      <c r="E25" s="515" t="s">
        <v>220</v>
      </c>
      <c r="F25" s="515"/>
      <c r="G25" s="515" t="s">
        <v>220</v>
      </c>
      <c r="H25" s="515"/>
      <c r="I25" s="567">
        <f>F25+H25</f>
        <v>0</v>
      </c>
      <c r="J25" s="515" t="s">
        <v>220</v>
      </c>
    </row>
    <row r="26" spans="1:10" ht="12.75">
      <c r="A26" s="90" t="s">
        <v>225</v>
      </c>
      <c r="B26" s="91" t="s">
        <v>226</v>
      </c>
      <c r="C26" s="394"/>
      <c r="D26" s="515" t="s">
        <v>220</v>
      </c>
      <c r="E26" s="515" t="s">
        <v>220</v>
      </c>
      <c r="F26" s="515"/>
      <c r="G26" s="515" t="s">
        <v>220</v>
      </c>
      <c r="H26" s="515"/>
      <c r="I26" s="567">
        <f>F26+H26</f>
        <v>0</v>
      </c>
      <c r="J26" s="515" t="s">
        <v>220</v>
      </c>
    </row>
    <row r="27" spans="1:10" ht="25.5">
      <c r="A27" s="90" t="s">
        <v>227</v>
      </c>
      <c r="B27" s="91" t="s">
        <v>228</v>
      </c>
      <c r="C27" s="394"/>
      <c r="D27" s="515"/>
      <c r="E27" s="515" t="s">
        <v>220</v>
      </c>
      <c r="F27" s="515" t="s">
        <v>220</v>
      </c>
      <c r="G27" s="515"/>
      <c r="H27" s="515"/>
      <c r="I27" s="567">
        <f>D27+G27+H27</f>
        <v>0</v>
      </c>
      <c r="J27" s="515"/>
    </row>
    <row r="28" spans="1:10" ht="25.5">
      <c r="A28" s="90" t="s">
        <v>229</v>
      </c>
      <c r="B28" s="91" t="s">
        <v>230</v>
      </c>
      <c r="C28" s="89"/>
      <c r="D28" s="515" t="s">
        <v>220</v>
      </c>
      <c r="E28" s="515" t="s">
        <v>220</v>
      </c>
      <c r="F28" s="515" t="s">
        <v>220</v>
      </c>
      <c r="G28" s="564">
        <f>VRA!I55</f>
        <v>0</v>
      </c>
      <c r="H28" s="564">
        <f>VRA!I54</f>
        <v>9647.350000000039</v>
      </c>
      <c r="I28" s="567">
        <f>G28+H28</f>
        <v>9647.350000000039</v>
      </c>
      <c r="J28" s="564">
        <f>VRA!I58</f>
        <v>0</v>
      </c>
    </row>
    <row r="29" spans="1:10" ht="12.75">
      <c r="A29" s="346" t="s">
        <v>231</v>
      </c>
      <c r="B29" s="395" t="s">
        <v>905</v>
      </c>
      <c r="C29" s="396"/>
      <c r="D29" s="517">
        <f>IF(D21+D27=FBA!G85,D21+D27,0)</f>
        <v>0</v>
      </c>
      <c r="E29" s="517">
        <f>IF(E21+E22+E23+E24=FBA!G87,E21+E22+E23+E24,0)</f>
        <v>0</v>
      </c>
      <c r="F29" s="517">
        <f>IF(F21+F25-F26=FBA!G88,F21+F25-F26,0)</f>
        <v>0</v>
      </c>
      <c r="G29" s="517">
        <f>IF(G21+G28=FBA!G89,G21+G28,0)</f>
        <v>0</v>
      </c>
      <c r="H29" s="517">
        <f>IF(H21+H28=FBA!G90,H21+H28,0)</f>
        <v>10646.540000000039</v>
      </c>
      <c r="I29" s="519">
        <f>IF(I21+I22+I23+I24+I25-I26+I27+I28=FBA!G84,I21+I22+I23+I24+I25-I26+I27+I28,0)</f>
        <v>10646.540000000039</v>
      </c>
      <c r="J29" s="518">
        <f>IF(J21+J27+J28=FBA!G93,J21+J27+J28,0)</f>
        <v>0</v>
      </c>
    </row>
    <row r="30" spans="1:10" ht="38.25">
      <c r="A30" s="90" t="s">
        <v>232</v>
      </c>
      <c r="B30" s="753" t="s">
        <v>906</v>
      </c>
      <c r="C30" s="89"/>
      <c r="D30" s="515" t="s">
        <v>220</v>
      </c>
      <c r="E30" s="515"/>
      <c r="F30" s="515" t="s">
        <v>220</v>
      </c>
      <c r="G30" s="515"/>
      <c r="H30" s="515"/>
      <c r="I30" s="567">
        <f>E30+G30+H30</f>
        <v>0</v>
      </c>
      <c r="J30" s="515" t="s">
        <v>220</v>
      </c>
    </row>
    <row r="31" spans="1:10" ht="38.25">
      <c r="A31" s="90" t="s">
        <v>233</v>
      </c>
      <c r="B31" s="753" t="s">
        <v>907</v>
      </c>
      <c r="C31" s="89"/>
      <c r="D31" s="515" t="s">
        <v>220</v>
      </c>
      <c r="E31" s="515"/>
      <c r="F31" s="515" t="s">
        <v>220</v>
      </c>
      <c r="G31" s="515"/>
      <c r="H31" s="515"/>
      <c r="I31" s="567">
        <f>E31+G31+H31</f>
        <v>0</v>
      </c>
      <c r="J31" s="515" t="s">
        <v>220</v>
      </c>
    </row>
    <row r="32" spans="1:10" ht="25.5">
      <c r="A32" s="90" t="s">
        <v>234</v>
      </c>
      <c r="B32" s="91" t="s">
        <v>908</v>
      </c>
      <c r="C32" s="89"/>
      <c r="D32" s="515" t="s">
        <v>220</v>
      </c>
      <c r="E32" s="515"/>
      <c r="F32" s="515" t="s">
        <v>220</v>
      </c>
      <c r="G32" s="515" t="s">
        <v>220</v>
      </c>
      <c r="H32" s="516"/>
      <c r="I32" s="567">
        <f>E32+H32</f>
        <v>0</v>
      </c>
      <c r="J32" s="515" t="s">
        <v>220</v>
      </c>
    </row>
    <row r="33" spans="1:10" ht="12.75">
      <c r="A33" s="90" t="s">
        <v>235</v>
      </c>
      <c r="B33" s="91" t="s">
        <v>224</v>
      </c>
      <c r="C33" s="89"/>
      <c r="D33" s="515" t="s">
        <v>220</v>
      </c>
      <c r="E33" s="515" t="s">
        <v>220</v>
      </c>
      <c r="F33" s="515"/>
      <c r="G33" s="515" t="s">
        <v>220</v>
      </c>
      <c r="H33" s="515"/>
      <c r="I33" s="567">
        <f>F33+H33</f>
        <v>0</v>
      </c>
      <c r="J33" s="515" t="s">
        <v>220</v>
      </c>
    </row>
    <row r="34" spans="1:10" ht="12.75">
      <c r="A34" s="90" t="s">
        <v>236</v>
      </c>
      <c r="B34" s="91" t="s">
        <v>226</v>
      </c>
      <c r="C34" s="89"/>
      <c r="D34" s="515" t="s">
        <v>220</v>
      </c>
      <c r="E34" s="515" t="s">
        <v>220</v>
      </c>
      <c r="F34" s="515"/>
      <c r="G34" s="515" t="s">
        <v>220</v>
      </c>
      <c r="H34" s="515"/>
      <c r="I34" s="567">
        <f>F34+H34</f>
        <v>0</v>
      </c>
      <c r="J34" s="515" t="s">
        <v>220</v>
      </c>
    </row>
    <row r="35" spans="1:10" ht="25.5">
      <c r="A35" s="90" t="s">
        <v>237</v>
      </c>
      <c r="B35" s="91" t="s">
        <v>228</v>
      </c>
      <c r="C35" s="89"/>
      <c r="D35" s="515"/>
      <c r="E35" s="515" t="s">
        <v>220</v>
      </c>
      <c r="F35" s="515" t="s">
        <v>220</v>
      </c>
      <c r="G35" s="515"/>
      <c r="H35" s="515"/>
      <c r="I35" s="567">
        <f>D35+G35+H35</f>
        <v>0</v>
      </c>
      <c r="J35" s="515"/>
    </row>
    <row r="36" spans="1:10" ht="25.5">
      <c r="A36" s="90" t="s">
        <v>238</v>
      </c>
      <c r="B36" s="91" t="s">
        <v>230</v>
      </c>
      <c r="C36" s="89"/>
      <c r="D36" s="515" t="s">
        <v>220</v>
      </c>
      <c r="E36" s="515" t="s">
        <v>220</v>
      </c>
      <c r="F36" s="515" t="s">
        <v>220</v>
      </c>
      <c r="G36" s="517">
        <f>VRA!H55</f>
        <v>0</v>
      </c>
      <c r="H36" s="517">
        <f>VRA!H54</f>
        <v>-1172.6599999996834</v>
      </c>
      <c r="I36" s="514">
        <f>G36+H36</f>
        <v>-1172.6599999996834</v>
      </c>
      <c r="J36" s="517">
        <f>VRA!H58</f>
        <v>0</v>
      </c>
    </row>
    <row r="37" spans="1:10" ht="15.75" customHeight="1">
      <c r="A37" s="346" t="s">
        <v>239</v>
      </c>
      <c r="B37" s="395" t="s">
        <v>993</v>
      </c>
      <c r="C37" s="396"/>
      <c r="D37" s="518">
        <f>IF(D29+D35=FBA!F85,D29+D35,0)</f>
        <v>0</v>
      </c>
      <c r="E37" s="518">
        <f>IF(E29+E30+E32=FBA!F87,E29+E30+E32,0)</f>
        <v>0</v>
      </c>
      <c r="F37" s="518">
        <f>IF(F29+F33-F34=FBA!F88,F29+F33-F34,0)</f>
        <v>0</v>
      </c>
      <c r="G37" s="518">
        <f>IF(G29+G36=FBA!F89,G29+G36)</f>
        <v>0</v>
      </c>
      <c r="H37" s="518">
        <f>IF(H29+H36=FBA!F90,H29+H36,0)</f>
        <v>9473.880000000356</v>
      </c>
      <c r="I37" s="519">
        <f>IF(I29+I30+I31+I32+I33-I34+I35+I36=FBA!F84,I29+I30+I31+I32+I33-I34+I35+I36,0)</f>
        <v>9473.880000000356</v>
      </c>
      <c r="J37" s="518">
        <f>IF(J29+J35+J36=FBA!F93,J29+J35+J36,0)</f>
        <v>0</v>
      </c>
    </row>
    <row r="38" spans="1:10" ht="7.5" customHeight="1">
      <c r="A38" s="119"/>
      <c r="B38" s="119"/>
      <c r="C38" s="119"/>
      <c r="D38" s="119"/>
      <c r="E38" s="119"/>
      <c r="F38" s="119"/>
      <c r="G38" s="119"/>
      <c r="H38" s="119"/>
      <c r="I38" s="388"/>
      <c r="J38" s="119"/>
    </row>
    <row r="39" spans="1:10" ht="18" customHeight="1">
      <c r="A39" s="903" t="s">
        <v>999</v>
      </c>
      <c r="B39" s="903"/>
      <c r="C39" s="903"/>
      <c r="D39" s="840"/>
      <c r="E39" s="900"/>
      <c r="F39" s="900"/>
      <c r="G39" s="900" t="s">
        <v>1000</v>
      </c>
      <c r="H39" s="900"/>
      <c r="I39" s="900"/>
      <c r="J39" s="900"/>
    </row>
    <row r="40" spans="1:10" ht="12.75" customHeight="1">
      <c r="A40" s="897" t="s">
        <v>240</v>
      </c>
      <c r="B40" s="897"/>
      <c r="C40" s="897"/>
      <c r="D40" s="897"/>
      <c r="E40" s="897"/>
      <c r="F40" s="894" t="s">
        <v>241</v>
      </c>
      <c r="G40" s="894"/>
      <c r="H40" s="896" t="s">
        <v>125</v>
      </c>
      <c r="I40" s="896"/>
      <c r="J40" s="896"/>
    </row>
    <row r="41" spans="1:10" ht="24" customHeight="1">
      <c r="A41" s="846" t="s">
        <v>1001</v>
      </c>
      <c r="B41" s="841"/>
      <c r="C41" s="841"/>
      <c r="D41" s="841"/>
      <c r="E41" s="841"/>
      <c r="F41" s="841"/>
      <c r="G41" s="900" t="s">
        <v>1002</v>
      </c>
      <c r="H41" s="900"/>
      <c r="I41" s="900"/>
      <c r="J41" s="900"/>
    </row>
    <row r="42" spans="1:10" ht="12.75">
      <c r="A42" s="393" t="s">
        <v>978</v>
      </c>
      <c r="B42" s="393"/>
      <c r="C42" s="393"/>
      <c r="D42" s="119"/>
      <c r="E42" s="119"/>
      <c r="F42" s="894" t="s">
        <v>241</v>
      </c>
      <c r="G42" s="894"/>
      <c r="H42" s="894" t="s">
        <v>125</v>
      </c>
      <c r="I42" s="894"/>
      <c r="J42" s="894"/>
    </row>
    <row r="43" spans="1:10" ht="12.75">
      <c r="A43" s="902" t="s">
        <v>242</v>
      </c>
      <c r="B43" s="902"/>
      <c r="C43" s="119"/>
      <c r="D43" s="119"/>
      <c r="E43" s="119"/>
      <c r="F43" s="119"/>
      <c r="G43" s="119"/>
      <c r="H43" s="119"/>
      <c r="I43" s="388"/>
      <c r="J43" s="119"/>
    </row>
  </sheetData>
  <sheetProtection/>
  <mergeCells count="27">
    <mergeCell ref="F5:I5"/>
    <mergeCell ref="G39:J39"/>
    <mergeCell ref="G41:J41"/>
    <mergeCell ref="I18:I19"/>
    <mergeCell ref="J18:J19"/>
    <mergeCell ref="A43:B43"/>
    <mergeCell ref="A39:C39"/>
    <mergeCell ref="E39:F39"/>
    <mergeCell ref="H40:J40"/>
    <mergeCell ref="H42:J42"/>
    <mergeCell ref="F42:G42"/>
    <mergeCell ref="A6:J6"/>
    <mergeCell ref="A7:J7"/>
    <mergeCell ref="A8:J8"/>
    <mergeCell ref="A9:J9"/>
    <mergeCell ref="A15:J15"/>
    <mergeCell ref="C16:E16"/>
    <mergeCell ref="A40:E40"/>
    <mergeCell ref="F40:G40"/>
    <mergeCell ref="A10:J10"/>
    <mergeCell ref="A11:J11"/>
    <mergeCell ref="A12:J12"/>
    <mergeCell ref="A13:J13"/>
    <mergeCell ref="A18:A19"/>
    <mergeCell ref="B18:B19"/>
    <mergeCell ref="C18:C19"/>
    <mergeCell ref="D18:H18"/>
  </mergeCells>
  <printOptions/>
  <pageMargins left="0.35433070866141736" right="0" top="0.3937007874015748"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AF23"/>
  <sheetViews>
    <sheetView zoomScalePageLayoutView="0" workbookViewId="0" topLeftCell="A1">
      <selection activeCell="J15" sqref="J15"/>
    </sheetView>
  </sheetViews>
  <sheetFormatPr defaultColWidth="9.140625" defaultRowHeight="12.75"/>
  <cols>
    <col min="1" max="1" width="4.421875" style="178" customWidth="1"/>
    <col min="2" max="2" width="56.421875" style="178" customWidth="1"/>
    <col min="3" max="8" width="6.28125" style="178" customWidth="1"/>
    <col min="9" max="16384" width="9.140625" style="178" customWidth="1"/>
  </cols>
  <sheetData>
    <row r="1" spans="2:8" ht="15">
      <c r="B1" s="459"/>
      <c r="C1" s="1132" t="s">
        <v>772</v>
      </c>
      <c r="D1" s="1132"/>
      <c r="E1" s="1132"/>
      <c r="F1" s="1132"/>
      <c r="G1" s="1132"/>
      <c r="H1" s="1132"/>
    </row>
    <row r="2" spans="3:8" ht="15.75" customHeight="1">
      <c r="C2" s="1132"/>
      <c r="D2" s="1132"/>
      <c r="E2" s="1132"/>
      <c r="F2" s="1132"/>
      <c r="G2" s="1132"/>
      <c r="H2" s="1132"/>
    </row>
    <row r="3" ht="15">
      <c r="C3" s="178" t="s">
        <v>403</v>
      </c>
    </row>
    <row r="4" ht="8.25" customHeight="1"/>
    <row r="5" spans="1:8" ht="15.75">
      <c r="A5" s="1103" t="s">
        <v>782</v>
      </c>
      <c r="B5" s="1103"/>
      <c r="C5" s="1103"/>
      <c r="D5" s="1103"/>
      <c r="E5" s="1103"/>
      <c r="F5" s="1103"/>
      <c r="G5" s="1103"/>
      <c r="H5" s="1103"/>
    </row>
    <row r="6" spans="1:8" ht="15.75">
      <c r="A6" s="1103" t="s">
        <v>783</v>
      </c>
      <c r="B6" s="1103"/>
      <c r="C6" s="1103"/>
      <c r="D6" s="1103"/>
      <c r="E6" s="1103"/>
      <c r="F6" s="1103"/>
      <c r="G6" s="1103"/>
      <c r="H6" s="1103"/>
    </row>
    <row r="7" ht="5.25" customHeight="1"/>
    <row r="8" spans="1:8" ht="15.75" customHeight="1">
      <c r="A8" s="1103" t="s">
        <v>784</v>
      </c>
      <c r="B8" s="1103"/>
      <c r="C8" s="1103"/>
      <c r="D8" s="1103"/>
      <c r="E8" s="1103"/>
      <c r="F8" s="1103"/>
      <c r="G8" s="1103"/>
      <c r="H8" s="1103"/>
    </row>
    <row r="9" ht="11.25" customHeight="1"/>
    <row r="10" spans="1:8" ht="30.75" customHeight="1">
      <c r="A10" s="1105" t="s">
        <v>4</v>
      </c>
      <c r="B10" s="1062" t="s">
        <v>761</v>
      </c>
      <c r="C10" s="1106" t="s">
        <v>762</v>
      </c>
      <c r="D10" s="1107"/>
      <c r="E10" s="1107"/>
      <c r="F10" s="1107"/>
      <c r="G10" s="1107"/>
      <c r="H10" s="1108"/>
    </row>
    <row r="11" spans="1:8" ht="47.25" customHeight="1">
      <c r="A11" s="1105"/>
      <c r="B11" s="1062"/>
      <c r="C11" s="1109" t="s">
        <v>763</v>
      </c>
      <c r="D11" s="1109"/>
      <c r="E11" s="1109"/>
      <c r="F11" s="1062" t="s">
        <v>785</v>
      </c>
      <c r="G11" s="1062"/>
      <c r="H11" s="1062"/>
    </row>
    <row r="12" spans="1:8" ht="12.75" customHeight="1">
      <c r="A12" s="461"/>
      <c r="B12" s="179">
        <v>2</v>
      </c>
      <c r="C12" s="1113">
        <v>3</v>
      </c>
      <c r="D12" s="1113"/>
      <c r="E12" s="1113"/>
      <c r="F12" s="1113">
        <v>4</v>
      </c>
      <c r="G12" s="1113"/>
      <c r="H12" s="1113"/>
    </row>
    <row r="13" spans="1:8" ht="24.75" customHeight="1">
      <c r="A13" s="479">
        <v>1</v>
      </c>
      <c r="B13" s="463" t="s">
        <v>764</v>
      </c>
      <c r="C13" s="1111"/>
      <c r="D13" s="1111"/>
      <c r="E13" s="1111"/>
      <c r="F13" s="1111"/>
      <c r="G13" s="1111"/>
      <c r="H13" s="1111"/>
    </row>
    <row r="14" spans="1:8" ht="27" customHeight="1">
      <c r="A14" s="479">
        <v>2</v>
      </c>
      <c r="B14" s="463" t="s">
        <v>765</v>
      </c>
      <c r="C14" s="1111"/>
      <c r="D14" s="1111"/>
      <c r="E14" s="1111"/>
      <c r="F14" s="1111"/>
      <c r="G14" s="1111"/>
      <c r="H14" s="1111"/>
    </row>
    <row r="15" spans="1:8" ht="22.5" customHeight="1">
      <c r="A15" s="479">
        <v>3</v>
      </c>
      <c r="B15" s="463" t="s">
        <v>619</v>
      </c>
      <c r="C15" s="1111"/>
      <c r="D15" s="1111"/>
      <c r="E15" s="1111"/>
      <c r="F15" s="1111"/>
      <c r="G15" s="1111"/>
      <c r="H15" s="1111"/>
    </row>
    <row r="16" spans="1:8" ht="24" customHeight="1">
      <c r="A16" s="488">
        <v>4</v>
      </c>
      <c r="B16" s="489" t="s">
        <v>786</v>
      </c>
      <c r="C16" s="1110">
        <f>C13+C14+C15</f>
        <v>0</v>
      </c>
      <c r="D16" s="1110"/>
      <c r="E16" s="1110"/>
      <c r="F16" s="1110">
        <f>F13+F14+F15</f>
        <v>0</v>
      </c>
      <c r="G16" s="1110"/>
      <c r="H16" s="1110"/>
    </row>
    <row r="17" spans="1:8" ht="26.25" customHeight="1">
      <c r="A17" s="486">
        <v>5</v>
      </c>
      <c r="B17" s="468" t="s">
        <v>787</v>
      </c>
      <c r="C17" s="1112"/>
      <c r="D17" s="1112"/>
      <c r="E17" s="1112"/>
      <c r="F17" s="1112"/>
      <c r="G17" s="1112"/>
      <c r="H17" s="1112"/>
    </row>
    <row r="18" spans="1:32" s="464" customFormat="1" ht="21" customHeight="1">
      <c r="A18" s="438">
        <v>6</v>
      </c>
      <c r="B18" s="487" t="s">
        <v>788</v>
      </c>
      <c r="C18" s="1114">
        <f>C16-C17</f>
        <v>0</v>
      </c>
      <c r="D18" s="1114"/>
      <c r="E18" s="1114"/>
      <c r="F18" s="1114">
        <f>F16-F17</f>
        <v>0</v>
      </c>
      <c r="G18" s="1114"/>
      <c r="H18" s="1114"/>
      <c r="I18"/>
      <c r="J18" s="1131"/>
      <c r="K18" s="1131"/>
      <c r="L18" s="1131"/>
      <c r="M18" s="1131"/>
      <c r="N18" s="1131"/>
      <c r="O18" s="1131"/>
      <c r="P18" s="1131"/>
      <c r="Q18" s="1131"/>
      <c r="R18" s="1131"/>
      <c r="S18" s="1131"/>
      <c r="T18" s="1131"/>
      <c r="U18" s="1131"/>
      <c r="V18" s="1131"/>
      <c r="W18" s="1131"/>
      <c r="X18" s="1131"/>
      <c r="Y18" s="1131"/>
      <c r="Z18" s="1131"/>
      <c r="AA18" s="1131"/>
      <c r="AB18" s="1131"/>
      <c r="AC18" s="1131"/>
      <c r="AD18" s="1131"/>
      <c r="AE18" s="1131"/>
      <c r="AF18" s="1131"/>
    </row>
    <row r="19" spans="3:13" ht="11.25" customHeight="1">
      <c r="C19" s="465"/>
      <c r="D19" s="465"/>
      <c r="E19" s="465"/>
      <c r="J19" s="1131"/>
      <c r="K19" s="1131"/>
      <c r="L19" s="1131"/>
      <c r="M19" s="1131"/>
    </row>
    <row r="20" spans="1:5" ht="23.25" customHeight="1">
      <c r="A20" s="460" t="s">
        <v>779</v>
      </c>
      <c r="C20" s="465"/>
      <c r="D20" s="465"/>
      <c r="E20" s="465"/>
    </row>
    <row r="21" ht="15">
      <c r="B21" s="178" t="s">
        <v>789</v>
      </c>
    </row>
    <row r="23" ht="15">
      <c r="O23" s="466"/>
    </row>
  </sheetData>
  <sheetProtection/>
  <mergeCells count="25">
    <mergeCell ref="C18:E18"/>
    <mergeCell ref="F18:H18"/>
    <mergeCell ref="J18:M19"/>
    <mergeCell ref="N18:AF18"/>
    <mergeCell ref="C1:H2"/>
    <mergeCell ref="C15:E15"/>
    <mergeCell ref="F15:H15"/>
    <mergeCell ref="C16:E16"/>
    <mergeCell ref="F16:H16"/>
    <mergeCell ref="C17:E17"/>
    <mergeCell ref="F17:H17"/>
    <mergeCell ref="C12:E12"/>
    <mergeCell ref="F12:H12"/>
    <mergeCell ref="C13:E13"/>
    <mergeCell ref="F13:H13"/>
    <mergeCell ref="C14:E14"/>
    <mergeCell ref="F14:H14"/>
    <mergeCell ref="A5:H5"/>
    <mergeCell ref="A6:H6"/>
    <mergeCell ref="A8:H8"/>
    <mergeCell ref="A10:A11"/>
    <mergeCell ref="B10:B11"/>
    <mergeCell ref="C10:H10"/>
    <mergeCell ref="C11:E11"/>
    <mergeCell ref="F11:H11"/>
  </mergeCells>
  <printOptions/>
  <pageMargins left="0.35433070866141736" right="0.15748031496062992" top="0.984251968503937" bottom="0.984251968503937" header="0" footer="0"/>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F22"/>
  <sheetViews>
    <sheetView zoomScalePageLayoutView="0" workbookViewId="0" topLeftCell="B1">
      <selection activeCell="C12" sqref="C12:H14"/>
    </sheetView>
  </sheetViews>
  <sheetFormatPr defaultColWidth="9.140625" defaultRowHeight="12.75"/>
  <cols>
    <col min="1" max="1" width="0" style="178" hidden="1" customWidth="1"/>
    <col min="2" max="2" width="56.421875" style="178" customWidth="1"/>
    <col min="3" max="8" width="6.28125" style="178" customWidth="1"/>
    <col min="9" max="16384" width="9.140625" style="178" customWidth="1"/>
  </cols>
  <sheetData>
    <row r="1" spans="2:8" ht="15">
      <c r="B1" s="459"/>
      <c r="C1" s="1136" t="s">
        <v>772</v>
      </c>
      <c r="D1" s="1136"/>
      <c r="E1" s="1136"/>
      <c r="F1" s="1136"/>
      <c r="G1" s="1136"/>
      <c r="H1" s="1136"/>
    </row>
    <row r="2" spans="3:8" ht="15.75" customHeight="1">
      <c r="C2" s="1136"/>
      <c r="D2" s="1136"/>
      <c r="E2" s="1136"/>
      <c r="F2" s="1136"/>
      <c r="G2" s="1136"/>
      <c r="H2" s="1136"/>
    </row>
    <row r="3" ht="15">
      <c r="C3" s="178" t="s">
        <v>679</v>
      </c>
    </row>
    <row r="4" ht="8.25" customHeight="1"/>
    <row r="5" spans="1:8" ht="15.75">
      <c r="A5" s="1103" t="s">
        <v>790</v>
      </c>
      <c r="B5" s="1103"/>
      <c r="C5" s="1103"/>
      <c r="D5" s="1103"/>
      <c r="E5" s="1103"/>
      <c r="F5" s="1103"/>
      <c r="G5" s="1103"/>
      <c r="H5" s="1103"/>
    </row>
    <row r="6" spans="1:8" ht="15.75">
      <c r="A6" s="1103" t="s">
        <v>791</v>
      </c>
      <c r="B6" s="1103"/>
      <c r="C6" s="1103"/>
      <c r="D6" s="1103"/>
      <c r="E6" s="1103"/>
      <c r="F6" s="1103"/>
      <c r="G6" s="1103"/>
      <c r="H6" s="1103"/>
    </row>
    <row r="7" ht="16.5" customHeight="1"/>
    <row r="8" spans="1:8" ht="33.75" customHeight="1">
      <c r="A8" s="1104" t="s">
        <v>792</v>
      </c>
      <c r="B8" s="1104"/>
      <c r="C8" s="1104"/>
      <c r="D8" s="1104"/>
      <c r="E8" s="1104"/>
      <c r="F8" s="1104"/>
      <c r="G8" s="1104"/>
      <c r="H8" s="1104"/>
    </row>
    <row r="9" ht="11.25" customHeight="1"/>
    <row r="10" spans="1:8" ht="68.25" customHeight="1">
      <c r="A10" s="493"/>
      <c r="B10" s="211"/>
      <c r="C10" s="1134" t="s">
        <v>7</v>
      </c>
      <c r="D10" s="1134"/>
      <c r="E10" s="1134"/>
      <c r="F10" s="1134" t="s">
        <v>8</v>
      </c>
      <c r="G10" s="1134"/>
      <c r="H10" s="1134"/>
    </row>
    <row r="11" spans="1:8" ht="12.75" customHeight="1">
      <c r="A11" s="461"/>
      <c r="B11" s="214">
        <v>1</v>
      </c>
      <c r="C11" s="1137">
        <v>2</v>
      </c>
      <c r="D11" s="1137"/>
      <c r="E11" s="1137"/>
      <c r="F11" s="1137">
        <v>3</v>
      </c>
      <c r="G11" s="1137"/>
      <c r="H11" s="1137"/>
    </row>
    <row r="12" spans="1:8" ht="21" customHeight="1">
      <c r="A12" s="491">
        <v>1</v>
      </c>
      <c r="B12" s="492" t="s">
        <v>793</v>
      </c>
      <c r="C12" s="1133"/>
      <c r="D12" s="1133"/>
      <c r="E12" s="1133"/>
      <c r="F12" s="1133"/>
      <c r="G12" s="1133"/>
      <c r="H12" s="1133"/>
    </row>
    <row r="13" spans="1:8" ht="21" customHeight="1">
      <c r="A13" s="491">
        <v>2</v>
      </c>
      <c r="B13" s="492" t="s">
        <v>794</v>
      </c>
      <c r="C13" s="1133"/>
      <c r="D13" s="1133"/>
      <c r="E13" s="1133"/>
      <c r="F13" s="1133"/>
      <c r="G13" s="1133"/>
      <c r="H13" s="1133"/>
    </row>
    <row r="14" spans="1:8" ht="26.25" customHeight="1">
      <c r="A14" s="491">
        <v>3</v>
      </c>
      <c r="B14" s="494" t="s">
        <v>795</v>
      </c>
      <c r="C14" s="1135">
        <f>C12+C13</f>
        <v>0</v>
      </c>
      <c r="D14" s="1135"/>
      <c r="E14" s="1135"/>
      <c r="F14" s="1135">
        <f>F12+F13</f>
        <v>0</v>
      </c>
      <c r="G14" s="1135"/>
      <c r="H14" s="1135"/>
    </row>
    <row r="15" spans="1:8" ht="15" customHeight="1">
      <c r="A15" s="479">
        <v>4</v>
      </c>
      <c r="B15"/>
      <c r="C15"/>
      <c r="D15"/>
      <c r="E15"/>
      <c r="F15"/>
      <c r="G15"/>
      <c r="H15"/>
    </row>
    <row r="16" spans="1:8" ht="26.25" customHeight="1">
      <c r="A16" s="483">
        <v>5</v>
      </c>
      <c r="B16"/>
      <c r="C16"/>
      <c r="D16"/>
      <c r="E16"/>
      <c r="F16"/>
      <c r="G16"/>
      <c r="H16"/>
    </row>
    <row r="17" spans="1:32" s="464" customFormat="1" ht="21" customHeight="1">
      <c r="A17" s="484">
        <v>6</v>
      </c>
      <c r="B17" s="495" t="s">
        <v>796</v>
      </c>
      <c r="C17"/>
      <c r="D17"/>
      <c r="E17"/>
      <c r="F17"/>
      <c r="G17"/>
      <c r="H17"/>
      <c r="I17"/>
      <c r="J17" s="1131"/>
      <c r="K17" s="1131"/>
      <c r="L17" s="1131"/>
      <c r="M17" s="1131"/>
      <c r="N17" s="1131"/>
      <c r="O17" s="1131"/>
      <c r="P17" s="1131"/>
      <c r="Q17" s="1131"/>
      <c r="R17" s="1131"/>
      <c r="S17" s="1131"/>
      <c r="T17" s="1131"/>
      <c r="U17" s="1131"/>
      <c r="V17" s="1131"/>
      <c r="W17" s="1131"/>
      <c r="X17" s="1131"/>
      <c r="Y17" s="1131"/>
      <c r="Z17" s="1131"/>
      <c r="AA17" s="1131"/>
      <c r="AB17" s="1131"/>
      <c r="AC17" s="1131"/>
      <c r="AD17" s="1131"/>
      <c r="AE17" s="1131"/>
      <c r="AF17" s="1131"/>
    </row>
    <row r="18" spans="3:13" ht="11.25" customHeight="1">
      <c r="C18" s="465"/>
      <c r="D18" s="465"/>
      <c r="E18" s="465"/>
      <c r="F18" s="465"/>
      <c r="J18" s="1131"/>
      <c r="K18" s="1131"/>
      <c r="L18" s="1131"/>
      <c r="M18" s="1131"/>
    </row>
    <row r="19" ht="23.25" customHeight="1">
      <c r="A19" s="460" t="s">
        <v>779</v>
      </c>
    </row>
    <row r="22" ht="15">
      <c r="O22" s="466"/>
    </row>
  </sheetData>
  <sheetProtection/>
  <mergeCells count="16">
    <mergeCell ref="C14:E14"/>
    <mergeCell ref="F14:H14"/>
    <mergeCell ref="J17:M18"/>
    <mergeCell ref="N17:AF17"/>
    <mergeCell ref="C1:H2"/>
    <mergeCell ref="C11:E11"/>
    <mergeCell ref="F11:H11"/>
    <mergeCell ref="C12:E12"/>
    <mergeCell ref="F12:H12"/>
    <mergeCell ref="C13:E13"/>
    <mergeCell ref="F13:H13"/>
    <mergeCell ref="A5:H5"/>
    <mergeCell ref="A6:H6"/>
    <mergeCell ref="A8:H8"/>
    <mergeCell ref="C10:E10"/>
    <mergeCell ref="F10:H10"/>
  </mergeCells>
  <printOptions/>
  <pageMargins left="0.35433070866141736" right="0.15748031496062992" top="0.984251968503937" bottom="0.984251968503937" header="0" footer="0"/>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P23"/>
  <sheetViews>
    <sheetView zoomScalePageLayoutView="0" workbookViewId="0" topLeftCell="B1">
      <selection activeCell="C13" sqref="C13:H16"/>
    </sheetView>
  </sheetViews>
  <sheetFormatPr defaultColWidth="9.140625" defaultRowHeight="12.75"/>
  <cols>
    <col min="1" max="1" width="0" style="178" hidden="1" customWidth="1"/>
    <col min="2" max="2" width="56.421875" style="178" customWidth="1"/>
    <col min="3" max="8" width="6.57421875" style="178" customWidth="1"/>
    <col min="9" max="12" width="0" style="178" hidden="1" customWidth="1"/>
    <col min="13" max="13" width="17.140625" style="178" customWidth="1"/>
    <col min="14" max="16384" width="9.140625" style="178" customWidth="1"/>
  </cols>
  <sheetData>
    <row r="1" spans="2:8" ht="30.75" customHeight="1">
      <c r="B1" s="496"/>
      <c r="C1" s="1144" t="s">
        <v>799</v>
      </c>
      <c r="D1" s="1144"/>
      <c r="E1" s="1144"/>
      <c r="F1" s="1144"/>
      <c r="G1" s="1144"/>
      <c r="H1" s="1144"/>
    </row>
    <row r="2" spans="3:6" ht="15.75">
      <c r="C2" s="178" t="s">
        <v>580</v>
      </c>
      <c r="F2" s="460"/>
    </row>
    <row r="4" ht="8.25" customHeight="1"/>
    <row r="5" spans="1:8" ht="15.75">
      <c r="A5" s="1103" t="s">
        <v>797</v>
      </c>
      <c r="B5" s="1103"/>
      <c r="C5" s="1103"/>
      <c r="D5" s="1103"/>
      <c r="E5" s="1103"/>
      <c r="F5" s="1103"/>
      <c r="G5" s="1103"/>
      <c r="H5" s="1103"/>
    </row>
    <row r="6" spans="1:8" ht="18" customHeight="1">
      <c r="A6" s="1103" t="s">
        <v>798</v>
      </c>
      <c r="B6" s="1103"/>
      <c r="C6" s="1103"/>
      <c r="D6" s="1103"/>
      <c r="E6" s="1103"/>
      <c r="F6" s="1103"/>
      <c r="G6" s="1103"/>
      <c r="H6" s="1103"/>
    </row>
    <row r="7" spans="1:8" ht="15.75" customHeight="1">
      <c r="A7" s="475" t="s">
        <v>775</v>
      </c>
      <c r="B7" s="1126" t="s">
        <v>775</v>
      </c>
      <c r="C7" s="1126"/>
      <c r="D7" s="1126"/>
      <c r="E7" s="1126"/>
      <c r="F7" s="1126"/>
      <c r="G7" s="1126"/>
      <c r="H7" s="1126"/>
    </row>
    <row r="8" spans="1:8" ht="42.75" customHeight="1">
      <c r="A8" s="1104" t="s">
        <v>800</v>
      </c>
      <c r="B8" s="1104"/>
      <c r="C8" s="1104"/>
      <c r="D8" s="1104"/>
      <c r="E8" s="1104"/>
      <c r="F8" s="1104"/>
      <c r="G8" s="1104"/>
      <c r="H8" s="1104"/>
    </row>
    <row r="9" spans="2:8" ht="37.5" customHeight="1">
      <c r="B9" s="1103"/>
      <c r="C9" s="1103"/>
      <c r="D9" s="1103"/>
      <c r="E9" s="1103"/>
      <c r="F9" s="1103"/>
      <c r="G9" s="1103"/>
      <c r="H9" s="1103"/>
    </row>
    <row r="10" spans="1:11" ht="17.25" customHeight="1">
      <c r="A10" s="1105" t="s">
        <v>4</v>
      </c>
      <c r="B10" s="1118" t="s">
        <v>761</v>
      </c>
      <c r="C10" s="1138" t="s">
        <v>777</v>
      </c>
      <c r="D10" s="1139"/>
      <c r="E10" s="1139"/>
      <c r="F10" s="1139"/>
      <c r="G10" s="1139"/>
      <c r="H10" s="1139"/>
      <c r="I10" s="1139"/>
      <c r="J10" s="1139"/>
      <c r="K10" s="1140"/>
    </row>
    <row r="11" spans="1:11" ht="17.25" customHeight="1">
      <c r="A11" s="1105" t="s">
        <v>777</v>
      </c>
      <c r="B11" s="1118"/>
      <c r="C11" s="1141"/>
      <c r="D11" s="1142"/>
      <c r="E11" s="1142"/>
      <c r="F11" s="1142"/>
      <c r="G11" s="1142"/>
      <c r="H11" s="1142"/>
      <c r="I11" s="1142"/>
      <c r="J11" s="1142"/>
      <c r="K11" s="1143"/>
    </row>
    <row r="12" spans="1:12" ht="12.75" customHeight="1">
      <c r="A12" s="461"/>
      <c r="B12" s="476">
        <v>1</v>
      </c>
      <c r="C12" s="1128">
        <v>2</v>
      </c>
      <c r="D12" s="1128"/>
      <c r="E12" s="1128"/>
      <c r="F12" s="1128"/>
      <c r="G12" s="1128"/>
      <c r="H12" s="1128"/>
      <c r="I12" s="477"/>
      <c r="J12" s="477">
        <v>4</v>
      </c>
      <c r="K12" s="478"/>
      <c r="L12" s="179"/>
    </row>
    <row r="13" spans="1:11" ht="25.5" customHeight="1">
      <c r="A13" s="479">
        <v>1</v>
      </c>
      <c r="B13" s="480" t="s">
        <v>764</v>
      </c>
      <c r="C13" s="1129"/>
      <c r="D13" s="1129"/>
      <c r="E13" s="1129"/>
      <c r="F13" s="1129"/>
      <c r="G13" s="1129"/>
      <c r="H13" s="1129"/>
      <c r="I13" s="481"/>
      <c r="J13" s="481"/>
      <c r="K13" s="482"/>
    </row>
    <row r="14" spans="1:11" ht="25.5" customHeight="1">
      <c r="A14" s="479">
        <v>2</v>
      </c>
      <c r="B14" s="480" t="s">
        <v>765</v>
      </c>
      <c r="C14" s="1129"/>
      <c r="D14" s="1129"/>
      <c r="E14" s="1129"/>
      <c r="F14" s="1129"/>
      <c r="G14" s="1129"/>
      <c r="H14" s="1129"/>
      <c r="I14" s="481"/>
      <c r="J14" s="481"/>
      <c r="K14" s="482"/>
    </row>
    <row r="15" spans="1:11" ht="27.75" customHeight="1">
      <c r="A15" s="479">
        <v>3</v>
      </c>
      <c r="B15" s="480" t="s">
        <v>619</v>
      </c>
      <c r="C15" s="1129"/>
      <c r="D15" s="1129"/>
      <c r="E15" s="1129"/>
      <c r="F15" s="1129"/>
      <c r="G15" s="1129"/>
      <c r="H15" s="1129"/>
      <c r="I15" s="481"/>
      <c r="J15" s="481"/>
      <c r="K15" s="482"/>
    </row>
    <row r="16" spans="1:11" ht="15" customHeight="1">
      <c r="A16" s="479">
        <v>4</v>
      </c>
      <c r="B16" s="485" t="s">
        <v>778</v>
      </c>
      <c r="C16" s="1130">
        <f>C13+C14+C15</f>
        <v>0</v>
      </c>
      <c r="D16" s="1130"/>
      <c r="E16" s="1130"/>
      <c r="F16" s="1130"/>
      <c r="G16" s="1130"/>
      <c r="H16" s="1130"/>
      <c r="I16" s="481"/>
      <c r="J16" s="481"/>
      <c r="K16" s="482"/>
    </row>
    <row r="17" spans="1:16" ht="26.25" customHeight="1">
      <c r="A17" s="483">
        <v>5</v>
      </c>
      <c r="B17"/>
      <c r="C17"/>
      <c r="D17"/>
      <c r="E17"/>
      <c r="F17"/>
      <c r="G17"/>
      <c r="H17"/>
      <c r="M17" s="1125"/>
      <c r="N17" s="1125"/>
      <c r="O17" s="1125"/>
      <c r="P17" s="1125"/>
    </row>
    <row r="18" spans="1:16" s="464" customFormat="1" ht="21" customHeight="1">
      <c r="A18" s="484">
        <v>6</v>
      </c>
      <c r="B18" s="495" t="s">
        <v>801</v>
      </c>
      <c r="C18"/>
      <c r="D18"/>
      <c r="E18"/>
      <c r="F18"/>
      <c r="G18"/>
      <c r="H18"/>
      <c r="I18"/>
      <c r="M18" s="1125"/>
      <c r="N18" s="1125"/>
      <c r="O18" s="1125"/>
      <c r="P18" s="1125"/>
    </row>
    <row r="19" spans="3:16" ht="11.25" customHeight="1">
      <c r="C19" s="465"/>
      <c r="D19" s="465"/>
      <c r="E19" s="465"/>
      <c r="J19" s="464"/>
      <c r="K19" s="464"/>
      <c r="L19" s="464"/>
      <c r="M19" s="1125"/>
      <c r="N19" s="1125"/>
      <c r="O19" s="1125"/>
      <c r="P19" s="1125"/>
    </row>
    <row r="20" spans="1:5" ht="23.25" customHeight="1">
      <c r="A20" s="460" t="s">
        <v>779</v>
      </c>
      <c r="C20" s="465"/>
      <c r="D20" s="465"/>
      <c r="E20" s="465"/>
    </row>
    <row r="23" ht="15">
      <c r="O23" s="466"/>
    </row>
  </sheetData>
  <sheetProtection/>
  <mergeCells count="15">
    <mergeCell ref="C1:H1"/>
    <mergeCell ref="C12:H12"/>
    <mergeCell ref="C13:H13"/>
    <mergeCell ref="C14:H14"/>
    <mergeCell ref="C15:H15"/>
    <mergeCell ref="C16:H16"/>
    <mergeCell ref="M17:P19"/>
    <mergeCell ref="A5:H5"/>
    <mergeCell ref="A6:H6"/>
    <mergeCell ref="A8:H8"/>
    <mergeCell ref="B9:H9"/>
    <mergeCell ref="A10:A11"/>
    <mergeCell ref="B10:B11"/>
    <mergeCell ref="C10:K11"/>
    <mergeCell ref="B7:H7"/>
  </mergeCells>
  <printOptions/>
  <pageMargins left="0.35433070866141736" right="0.15748031496062992" top="0.984251968503937" bottom="0.984251968503937" header="0" footer="0"/>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H40"/>
  <sheetViews>
    <sheetView zoomScalePageLayoutView="0" workbookViewId="0" topLeftCell="A11">
      <selection activeCell="D32" sqref="D32"/>
    </sheetView>
  </sheetViews>
  <sheetFormatPr defaultColWidth="9.140625" defaultRowHeight="12.75"/>
  <cols>
    <col min="1" max="1" width="5.57421875" style="66" customWidth="1"/>
    <col min="2" max="2" width="1.8515625" style="66" customWidth="1"/>
    <col min="3" max="3" width="58.00390625" style="66" customWidth="1"/>
    <col min="4" max="5" width="15.7109375" style="66" customWidth="1"/>
    <col min="6" max="16384" width="9.140625" style="66" customWidth="1"/>
  </cols>
  <sheetData>
    <row r="1" spans="3:5" ht="12.75">
      <c r="C1" s="1145"/>
      <c r="D1" s="1145"/>
      <c r="E1" s="1145"/>
    </row>
    <row r="2" spans="1:5" ht="12.75">
      <c r="A2" s="143"/>
      <c r="B2" s="143"/>
      <c r="C2" s="117" t="s">
        <v>840</v>
      </c>
      <c r="D2" s="183"/>
      <c r="E2" s="285"/>
    </row>
    <row r="3" spans="1:5" ht="12.75">
      <c r="A3" s="143"/>
      <c r="B3" s="143"/>
      <c r="C3" s="1146" t="s">
        <v>841</v>
      </c>
      <c r="D3" s="1146"/>
      <c r="E3" s="730"/>
    </row>
    <row r="4" spans="1:5" ht="12.75">
      <c r="A4" s="143"/>
      <c r="B4" s="143"/>
      <c r="C4" s="143"/>
      <c r="D4" s="143"/>
      <c r="E4" s="143"/>
    </row>
    <row r="5" spans="1:5" ht="60" customHeight="1">
      <c r="A5" s="954" t="s">
        <v>842</v>
      </c>
      <c r="B5" s="954"/>
      <c r="C5" s="954"/>
      <c r="D5" s="954"/>
      <c r="E5" s="954"/>
    </row>
    <row r="6" spans="1:5" ht="12.75" customHeight="1">
      <c r="A6" s="161"/>
      <c r="B6" s="161"/>
      <c r="C6" s="161"/>
      <c r="D6" s="161"/>
      <c r="E6" s="161"/>
    </row>
    <row r="7" spans="1:5" ht="30" customHeight="1">
      <c r="A7" s="954" t="s">
        <v>843</v>
      </c>
      <c r="B7" s="954"/>
      <c r="C7" s="954"/>
      <c r="D7" s="954"/>
      <c r="E7" s="954"/>
    </row>
    <row r="8" spans="1:5" ht="15" customHeight="1">
      <c r="A8" s="954" t="s">
        <v>844</v>
      </c>
      <c r="B8" s="954"/>
      <c r="C8" s="954"/>
      <c r="D8" s="954"/>
      <c r="E8" s="954"/>
    </row>
    <row r="9" spans="1:5" ht="7.5" customHeight="1">
      <c r="A9" s="162"/>
      <c r="B9" s="162"/>
      <c r="C9" s="162"/>
      <c r="D9" s="162"/>
      <c r="E9" s="162"/>
    </row>
    <row r="10" spans="1:5" ht="78.75" customHeight="1">
      <c r="A10" s="70" t="s">
        <v>4</v>
      </c>
      <c r="B10" s="1090" t="s">
        <v>397</v>
      </c>
      <c r="C10" s="1090"/>
      <c r="D10" s="70" t="s">
        <v>7</v>
      </c>
      <c r="E10" s="70" t="s">
        <v>8</v>
      </c>
    </row>
    <row r="11" spans="1:5" ht="15.75" customHeight="1">
      <c r="A11" s="163">
        <v>1</v>
      </c>
      <c r="B11" s="1091">
        <v>2</v>
      </c>
      <c r="C11" s="1091"/>
      <c r="D11" s="163">
        <v>3</v>
      </c>
      <c r="E11" s="163">
        <v>4</v>
      </c>
    </row>
    <row r="12" spans="1:5" ht="15" customHeight="1">
      <c r="A12" s="444" t="s">
        <v>9</v>
      </c>
      <c r="B12" s="1092" t="s">
        <v>845</v>
      </c>
      <c r="C12" s="1092"/>
      <c r="D12" s="565">
        <f>D13+D14+D15</f>
        <v>0</v>
      </c>
      <c r="E12" s="565">
        <f>E13+E14+E15</f>
        <v>0</v>
      </c>
    </row>
    <row r="13" spans="1:5" ht="15" customHeight="1">
      <c r="A13" s="92" t="s">
        <v>11</v>
      </c>
      <c r="B13" s="164"/>
      <c r="C13" s="165" t="s">
        <v>12</v>
      </c>
      <c r="D13" s="530"/>
      <c r="E13" s="513"/>
    </row>
    <row r="14" spans="1:5" ht="15" customHeight="1">
      <c r="A14" s="92" t="s">
        <v>23</v>
      </c>
      <c r="B14" s="164"/>
      <c r="C14" s="165" t="s">
        <v>846</v>
      </c>
      <c r="D14" s="530"/>
      <c r="E14" s="513"/>
    </row>
    <row r="15" spans="1:5" ht="15" customHeight="1">
      <c r="A15" s="92" t="s">
        <v>45</v>
      </c>
      <c r="B15" s="168"/>
      <c r="C15" s="165" t="s">
        <v>847</v>
      </c>
      <c r="D15" s="530"/>
      <c r="E15" s="513"/>
    </row>
    <row r="16" spans="1:5" ht="15" customHeight="1">
      <c r="A16" s="70" t="s">
        <v>48</v>
      </c>
      <c r="B16" s="874" t="s">
        <v>848</v>
      </c>
      <c r="C16" s="874"/>
      <c r="D16" s="731"/>
      <c r="E16" s="510"/>
    </row>
    <row r="17" spans="1:5" ht="15" customHeight="1">
      <c r="A17" s="444" t="s">
        <v>50</v>
      </c>
      <c r="B17" s="1092" t="s">
        <v>849</v>
      </c>
      <c r="C17" s="1092"/>
      <c r="D17" s="565">
        <f>D18+D19+D20+D21+D22</f>
        <v>0</v>
      </c>
      <c r="E17" s="565">
        <f>E18+E19+E20+E21+E22</f>
        <v>0</v>
      </c>
    </row>
    <row r="18" spans="1:5" ht="15" customHeight="1">
      <c r="A18" s="92" t="s">
        <v>11</v>
      </c>
      <c r="B18" s="168"/>
      <c r="C18" s="169" t="s">
        <v>850</v>
      </c>
      <c r="D18" s="530"/>
      <c r="E18" s="513"/>
    </row>
    <row r="19" spans="1:5" ht="15" customHeight="1">
      <c r="A19" s="92" t="s">
        <v>23</v>
      </c>
      <c r="B19" s="168"/>
      <c r="C19" s="169" t="s">
        <v>851</v>
      </c>
      <c r="D19" s="530"/>
      <c r="E19" s="513"/>
    </row>
    <row r="20" spans="1:5" ht="15" customHeight="1">
      <c r="A20" s="92" t="s">
        <v>45</v>
      </c>
      <c r="B20" s="168"/>
      <c r="C20" s="169" t="s">
        <v>852</v>
      </c>
      <c r="D20" s="530"/>
      <c r="E20" s="513"/>
    </row>
    <row r="21" spans="1:5" ht="15" customHeight="1">
      <c r="A21" s="92" t="s">
        <v>47</v>
      </c>
      <c r="B21" s="168"/>
      <c r="C21" s="169" t="s">
        <v>849</v>
      </c>
      <c r="D21" s="530"/>
      <c r="E21" s="513"/>
    </row>
    <row r="22" spans="1:5" ht="15" customHeight="1">
      <c r="A22" s="92" t="s">
        <v>73</v>
      </c>
      <c r="B22" s="168"/>
      <c r="C22" s="169" t="s">
        <v>74</v>
      </c>
      <c r="D22" s="530"/>
      <c r="E22" s="513"/>
    </row>
    <row r="23" spans="1:5" ht="15" customHeight="1">
      <c r="A23" s="444"/>
      <c r="B23" s="1092" t="s">
        <v>75</v>
      </c>
      <c r="C23" s="1092"/>
      <c r="D23" s="565">
        <f>D12+D16+D17</f>
        <v>0</v>
      </c>
      <c r="E23" s="565">
        <f>E12+E16+E17</f>
        <v>0</v>
      </c>
    </row>
    <row r="24" spans="1:5" ht="15" customHeight="1">
      <c r="A24" s="444" t="s">
        <v>76</v>
      </c>
      <c r="B24" s="445" t="s">
        <v>853</v>
      </c>
      <c r="C24" s="732"/>
      <c r="D24" s="565">
        <f>D25+D26+D27+D28+D29</f>
        <v>0</v>
      </c>
      <c r="E24" s="565">
        <f>E25+E26+E27+E28+E29</f>
        <v>0</v>
      </c>
    </row>
    <row r="25" spans="1:5" ht="15" customHeight="1">
      <c r="A25" s="92" t="s">
        <v>11</v>
      </c>
      <c r="B25" s="168"/>
      <c r="C25" s="69" t="s">
        <v>854</v>
      </c>
      <c r="D25" s="530"/>
      <c r="E25" s="513"/>
    </row>
    <row r="26" spans="1:5" ht="31.5" customHeight="1">
      <c r="A26" s="92" t="s">
        <v>23</v>
      </c>
      <c r="B26" s="168"/>
      <c r="C26" s="165" t="s">
        <v>855</v>
      </c>
      <c r="D26" s="530"/>
      <c r="E26" s="513"/>
    </row>
    <row r="27" spans="1:5" ht="15" customHeight="1">
      <c r="A27" s="92" t="s">
        <v>45</v>
      </c>
      <c r="B27" s="168"/>
      <c r="C27" s="165" t="s">
        <v>856</v>
      </c>
      <c r="D27" s="530"/>
      <c r="E27" s="513"/>
    </row>
    <row r="28" spans="1:5" ht="15" customHeight="1">
      <c r="A28" s="92" t="s">
        <v>47</v>
      </c>
      <c r="B28" s="168"/>
      <c r="C28" s="169" t="s">
        <v>112</v>
      </c>
      <c r="D28" s="530"/>
      <c r="E28" s="513"/>
    </row>
    <row r="29" spans="1:5" ht="15" customHeight="1">
      <c r="A29" s="776" t="s">
        <v>73</v>
      </c>
      <c r="B29" s="777"/>
      <c r="C29" s="778" t="s">
        <v>857</v>
      </c>
      <c r="D29" s="532">
        <f>D30+D31</f>
        <v>0</v>
      </c>
      <c r="E29" s="532">
        <f>E30+E31</f>
        <v>0</v>
      </c>
    </row>
    <row r="30" spans="1:5" ht="15" customHeight="1">
      <c r="A30" s="746" t="s">
        <v>929</v>
      </c>
      <c r="B30" s="1148" t="s">
        <v>930</v>
      </c>
      <c r="C30" s="1149"/>
      <c r="D30" s="530"/>
      <c r="E30" s="513"/>
    </row>
    <row r="31" spans="1:5" ht="15" customHeight="1">
      <c r="A31" s="746" t="s">
        <v>931</v>
      </c>
      <c r="B31" s="1148" t="s">
        <v>932</v>
      </c>
      <c r="C31" s="1149"/>
      <c r="D31" s="530"/>
      <c r="E31" s="513"/>
    </row>
    <row r="32" spans="1:5" ht="15" customHeight="1">
      <c r="A32" s="70" t="s">
        <v>83</v>
      </c>
      <c r="B32" s="733" t="s">
        <v>858</v>
      </c>
      <c r="C32" s="734"/>
      <c r="D32" s="731"/>
      <c r="E32" s="510"/>
    </row>
    <row r="33" spans="1:5" ht="15" customHeight="1">
      <c r="A33" s="70" t="s">
        <v>109</v>
      </c>
      <c r="B33" s="733" t="s">
        <v>859</v>
      </c>
      <c r="C33" s="734"/>
      <c r="D33" s="731"/>
      <c r="E33" s="510"/>
    </row>
    <row r="34" spans="1:5" ht="15" customHeight="1">
      <c r="A34" s="444" t="s">
        <v>121</v>
      </c>
      <c r="B34" s="735" t="s">
        <v>860</v>
      </c>
      <c r="C34" s="732"/>
      <c r="D34" s="565">
        <f>D35+D36</f>
        <v>0</v>
      </c>
      <c r="E34" s="565">
        <f>E35+E36</f>
        <v>0</v>
      </c>
    </row>
    <row r="35" spans="1:5" ht="15" customHeight="1">
      <c r="A35" s="92" t="s">
        <v>11</v>
      </c>
      <c r="B35" s="168"/>
      <c r="C35" s="169" t="s">
        <v>861</v>
      </c>
      <c r="D35" s="530"/>
      <c r="E35" s="513"/>
    </row>
    <row r="36" spans="1:5" ht="15" customHeight="1">
      <c r="A36" s="92" t="s">
        <v>23</v>
      </c>
      <c r="B36" s="168"/>
      <c r="C36" s="169" t="s">
        <v>862</v>
      </c>
      <c r="D36" s="731"/>
      <c r="E36" s="510"/>
    </row>
    <row r="37" spans="1:5" ht="15" customHeight="1">
      <c r="A37" s="444"/>
      <c r="B37" s="1092" t="s">
        <v>863</v>
      </c>
      <c r="C37" s="1092"/>
      <c r="D37" s="565">
        <f>D24+D32+D33+D34</f>
        <v>0</v>
      </c>
      <c r="E37" s="565">
        <f>E24+E32+E33+E34</f>
        <v>0</v>
      </c>
    </row>
    <row r="38" spans="1:5" ht="12.75" customHeight="1">
      <c r="A38" s="77"/>
      <c r="B38" s="174"/>
      <c r="C38" s="174"/>
      <c r="D38" s="159"/>
      <c r="E38" s="159"/>
    </row>
    <row r="39" spans="1:8" ht="29.25" customHeight="1">
      <c r="A39" s="1147" t="s">
        <v>864</v>
      </c>
      <c r="B39" s="1147"/>
      <c r="C39" s="1147"/>
      <c r="D39" s="1147"/>
      <c r="E39" s="1147"/>
      <c r="F39" s="284"/>
      <c r="G39" s="284"/>
      <c r="H39" s="284"/>
    </row>
    <row r="40" spans="1:5" ht="12.75" customHeight="1">
      <c r="A40" s="1089" t="s">
        <v>401</v>
      </c>
      <c r="B40" s="1089"/>
      <c r="C40" s="1089"/>
      <c r="D40" s="1089"/>
      <c r="E40" s="1089"/>
    </row>
  </sheetData>
  <sheetProtection/>
  <mergeCells count="16">
    <mergeCell ref="A39:E39"/>
    <mergeCell ref="A40:E40"/>
    <mergeCell ref="B11:C11"/>
    <mergeCell ref="B12:C12"/>
    <mergeCell ref="B16:C16"/>
    <mergeCell ref="B17:C17"/>
    <mergeCell ref="B23:C23"/>
    <mergeCell ref="B37:C37"/>
    <mergeCell ref="B30:C30"/>
    <mergeCell ref="B31:C31"/>
    <mergeCell ref="C1:E1"/>
    <mergeCell ref="C3:D3"/>
    <mergeCell ref="A5:E5"/>
    <mergeCell ref="A7:E7"/>
    <mergeCell ref="A8:E8"/>
    <mergeCell ref="B10:C10"/>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18"/>
  <sheetViews>
    <sheetView zoomScalePageLayoutView="0" workbookViewId="0" topLeftCell="A1">
      <selection activeCell="E20" sqref="E20"/>
    </sheetView>
  </sheetViews>
  <sheetFormatPr defaultColWidth="9.140625" defaultRowHeight="12.75"/>
  <cols>
    <col min="1" max="1" width="19.28125" style="736" customWidth="1"/>
    <col min="2" max="2" width="11.8515625" style="736" customWidth="1"/>
    <col min="3" max="4" width="17.28125" style="736" customWidth="1"/>
    <col min="5" max="5" width="16.57421875" style="736" customWidth="1"/>
    <col min="6" max="6" width="15.28125" style="736" customWidth="1"/>
    <col min="7" max="16384" width="9.140625" style="736" customWidth="1"/>
  </cols>
  <sheetData>
    <row r="1" ht="12.75">
      <c r="E1" s="736" t="s">
        <v>865</v>
      </c>
    </row>
    <row r="2" ht="12.75">
      <c r="E2" s="736" t="s">
        <v>866</v>
      </c>
    </row>
    <row r="3" ht="12.75">
      <c r="E3" s="736" t="s">
        <v>452</v>
      </c>
    </row>
    <row r="5" spans="1:6" ht="12.75">
      <c r="A5" s="1150" t="s">
        <v>867</v>
      </c>
      <c r="B5" s="1150"/>
      <c r="C5" s="1150"/>
      <c r="D5" s="1150"/>
      <c r="E5" s="1150"/>
      <c r="F5" s="1150"/>
    </row>
    <row r="6" spans="1:6" ht="12.75">
      <c r="A6" s="1150" t="s">
        <v>868</v>
      </c>
      <c r="B6" s="1150"/>
      <c r="C6" s="1150"/>
      <c r="D6" s="1150"/>
      <c r="E6" s="1150"/>
      <c r="F6" s="1150"/>
    </row>
    <row r="8" spans="1:6" ht="12.75">
      <c r="A8" s="1150" t="s">
        <v>869</v>
      </c>
      <c r="B8" s="1150"/>
      <c r="C8" s="1150"/>
      <c r="D8" s="1150"/>
      <c r="E8" s="1150"/>
      <c r="F8" s="1150"/>
    </row>
    <row r="10" spans="1:13" s="739" customFormat="1" ht="89.25">
      <c r="A10" s="737" t="s">
        <v>870</v>
      </c>
      <c r="B10" s="737" t="s">
        <v>871</v>
      </c>
      <c r="C10" s="737" t="s">
        <v>872</v>
      </c>
      <c r="D10" s="737" t="s">
        <v>873</v>
      </c>
      <c r="E10" s="737" t="s">
        <v>874</v>
      </c>
      <c r="F10" s="737" t="s">
        <v>875</v>
      </c>
      <c r="G10" s="738"/>
      <c r="H10" s="738"/>
      <c r="I10" s="738"/>
      <c r="J10" s="738"/>
      <c r="K10" s="738"/>
      <c r="L10" s="738"/>
      <c r="M10" s="738"/>
    </row>
    <row r="11" spans="1:13" s="739" customFormat="1" ht="12.75">
      <c r="A11" s="737">
        <v>1</v>
      </c>
      <c r="B11" s="737">
        <v>2</v>
      </c>
      <c r="C11" s="737">
        <v>3</v>
      </c>
      <c r="D11" s="737">
        <v>4</v>
      </c>
      <c r="E11" s="737">
        <v>5</v>
      </c>
      <c r="F11" s="737">
        <v>6</v>
      </c>
      <c r="G11" s="738"/>
      <c r="H11" s="738"/>
      <c r="I11" s="738"/>
      <c r="J11" s="738"/>
      <c r="K11" s="738"/>
      <c r="L11" s="738"/>
      <c r="M11" s="738"/>
    </row>
    <row r="12" spans="1:13" ht="17.25" customHeight="1">
      <c r="A12" s="740" t="s">
        <v>828</v>
      </c>
      <c r="B12" s="740" t="s">
        <v>828</v>
      </c>
      <c r="C12" s="740" t="s">
        <v>828</v>
      </c>
      <c r="D12" s="740" t="s">
        <v>828</v>
      </c>
      <c r="E12" s="740" t="s">
        <v>828</v>
      </c>
      <c r="F12" s="740" t="s">
        <v>828</v>
      </c>
      <c r="G12" s="741"/>
      <c r="H12" s="741"/>
      <c r="I12" s="741"/>
      <c r="J12" s="741"/>
      <c r="K12" s="741"/>
      <c r="L12" s="741"/>
      <c r="M12" s="741"/>
    </row>
    <row r="13" spans="1:13" ht="17.25" customHeight="1">
      <c r="A13" s="740" t="s">
        <v>828</v>
      </c>
      <c r="B13" s="740" t="s">
        <v>828</v>
      </c>
      <c r="C13" s="740" t="s">
        <v>828</v>
      </c>
      <c r="D13" s="740" t="s">
        <v>828</v>
      </c>
      <c r="E13" s="740" t="s">
        <v>828</v>
      </c>
      <c r="F13" s="740" t="s">
        <v>828</v>
      </c>
      <c r="G13" s="741"/>
      <c r="H13" s="741"/>
      <c r="I13" s="741"/>
      <c r="J13" s="741"/>
      <c r="K13" s="741"/>
      <c r="L13" s="741"/>
      <c r="M13" s="741"/>
    </row>
    <row r="14" spans="1:13" ht="17.25" customHeight="1">
      <c r="A14" s="740" t="s">
        <v>828</v>
      </c>
      <c r="B14" s="740" t="s">
        <v>828</v>
      </c>
      <c r="C14" s="740" t="s">
        <v>828</v>
      </c>
      <c r="D14" s="740" t="s">
        <v>828</v>
      </c>
      <c r="E14" s="740" t="s">
        <v>828</v>
      </c>
      <c r="F14" s="740" t="s">
        <v>828</v>
      </c>
      <c r="G14" s="741"/>
      <c r="H14" s="741"/>
      <c r="I14" s="741"/>
      <c r="J14" s="741"/>
      <c r="K14" s="741"/>
      <c r="L14" s="741"/>
      <c r="M14" s="741"/>
    </row>
    <row r="15" spans="1:13" ht="17.25" customHeight="1">
      <c r="A15" s="740" t="s">
        <v>828</v>
      </c>
      <c r="B15" s="740" t="s">
        <v>828</v>
      </c>
      <c r="C15" s="740" t="s">
        <v>828</v>
      </c>
      <c r="D15" s="740" t="s">
        <v>828</v>
      </c>
      <c r="E15" s="740" t="s">
        <v>828</v>
      </c>
      <c r="F15" s="740" t="s">
        <v>828</v>
      </c>
      <c r="G15" s="741"/>
      <c r="H15" s="741"/>
      <c r="I15" s="741"/>
      <c r="J15" s="741"/>
      <c r="K15" s="741"/>
      <c r="L15" s="741"/>
      <c r="M15" s="741"/>
    </row>
    <row r="16" spans="1:13" ht="17.25" customHeight="1">
      <c r="A16" s="740"/>
      <c r="B16" s="740"/>
      <c r="C16" s="740"/>
      <c r="D16" s="740"/>
      <c r="E16" s="740"/>
      <c r="F16" s="740"/>
      <c r="G16" s="741"/>
      <c r="H16" s="741"/>
      <c r="I16" s="741"/>
      <c r="J16" s="741"/>
      <c r="K16" s="741"/>
      <c r="L16" s="741"/>
      <c r="M16" s="741"/>
    </row>
    <row r="17" spans="1:13" ht="12.75">
      <c r="A17" s="741"/>
      <c r="B17" s="741"/>
      <c r="C17" s="741"/>
      <c r="D17" s="741"/>
      <c r="E17" s="741"/>
      <c r="F17" s="741"/>
      <c r="G17" s="741"/>
      <c r="H17" s="741"/>
      <c r="I17" s="741"/>
      <c r="J17" s="741"/>
      <c r="K17" s="741"/>
      <c r="L17" s="741"/>
      <c r="M17" s="741"/>
    </row>
    <row r="18" ht="12.75">
      <c r="A18" s="736" t="s">
        <v>876</v>
      </c>
    </row>
  </sheetData>
  <sheetProtection/>
  <mergeCells count="3">
    <mergeCell ref="A5:F5"/>
    <mergeCell ref="A6:F6"/>
    <mergeCell ref="A8:F8"/>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J45"/>
  <sheetViews>
    <sheetView zoomScalePageLayoutView="0" workbookViewId="0" topLeftCell="C4">
      <selection activeCell="I18" sqref="I18"/>
    </sheetView>
  </sheetViews>
  <sheetFormatPr defaultColWidth="9.140625" defaultRowHeight="12.75"/>
  <cols>
    <col min="1" max="1" width="4.8515625" style="742" customWidth="1"/>
    <col min="2" max="2" width="1.8515625" style="66" customWidth="1"/>
    <col min="3" max="3" width="29.421875" style="66" customWidth="1"/>
    <col min="4" max="4" width="19.140625" style="66" customWidth="1"/>
    <col min="5" max="9" width="14.8515625" style="66" customWidth="1"/>
    <col min="10" max="10" width="15.7109375" style="66" customWidth="1"/>
    <col min="11" max="16384" width="9.140625" style="66" customWidth="1"/>
  </cols>
  <sheetData>
    <row r="1" ht="12.75">
      <c r="H1" s="67"/>
    </row>
    <row r="2" spans="1:10" ht="12.75">
      <c r="A2" s="759"/>
      <c r="B2" s="681"/>
      <c r="C2" s="681"/>
      <c r="D2" s="681"/>
      <c r="E2" s="681"/>
      <c r="H2" s="235" t="s">
        <v>877</v>
      </c>
      <c r="I2" s="760"/>
      <c r="J2" s="760"/>
    </row>
    <row r="3" spans="1:9" ht="12.75">
      <c r="A3" s="759"/>
      <c r="B3" s="681"/>
      <c r="C3" s="681"/>
      <c r="D3" s="681"/>
      <c r="E3" s="681"/>
      <c r="F3" s="761"/>
      <c r="G3" s="761"/>
      <c r="H3" s="235" t="s">
        <v>208</v>
      </c>
      <c r="I3" s="762"/>
    </row>
    <row r="4" spans="1:10" ht="12.75">
      <c r="A4" s="759"/>
      <c r="B4" s="681"/>
      <c r="C4" s="681"/>
      <c r="D4" s="681"/>
      <c r="E4" s="681"/>
      <c r="F4" s="681"/>
      <c r="G4" s="681"/>
      <c r="H4" s="681"/>
      <c r="I4" s="681"/>
      <c r="J4" s="681"/>
    </row>
    <row r="5" spans="1:10" ht="32.25" customHeight="1">
      <c r="A5" s="992" t="s">
        <v>916</v>
      </c>
      <c r="B5" s="992"/>
      <c r="C5" s="992"/>
      <c r="D5" s="992"/>
      <c r="E5" s="992"/>
      <c r="F5" s="992"/>
      <c r="G5" s="992"/>
      <c r="H5" s="992"/>
      <c r="I5" s="992"/>
      <c r="J5" s="992"/>
    </row>
    <row r="6" spans="1:10" ht="12.75" customHeight="1">
      <c r="A6" s="686"/>
      <c r="B6" s="686"/>
      <c r="C6" s="686"/>
      <c r="D6" s="686"/>
      <c r="E6" s="686"/>
      <c r="F6" s="686"/>
      <c r="G6" s="686"/>
      <c r="H6" s="686"/>
      <c r="I6" s="686"/>
      <c r="J6" s="686"/>
    </row>
    <row r="7" spans="1:10" ht="15.75">
      <c r="A7" s="1163" t="s">
        <v>878</v>
      </c>
      <c r="B7" s="1163"/>
      <c r="C7" s="1163"/>
      <c r="D7" s="1163"/>
      <c r="E7" s="1163"/>
      <c r="F7" s="1163"/>
      <c r="G7" s="1163"/>
      <c r="H7" s="1163"/>
      <c r="I7" s="1163"/>
      <c r="J7" s="1163"/>
    </row>
    <row r="8" spans="1:10" ht="12.75">
      <c r="A8" s="759"/>
      <c r="B8" s="681"/>
      <c r="C8" s="681"/>
      <c r="D8" s="681"/>
      <c r="E8" s="681"/>
      <c r="F8" s="681"/>
      <c r="G8" s="681"/>
      <c r="H8" s="681"/>
      <c r="I8" s="681"/>
      <c r="J8" s="681"/>
    </row>
    <row r="9" spans="1:10" ht="12.75">
      <c r="A9" s="961" t="s">
        <v>879</v>
      </c>
      <c r="B9" s="961" t="s">
        <v>880</v>
      </c>
      <c r="C9" s="1153"/>
      <c r="D9" s="961" t="s">
        <v>881</v>
      </c>
      <c r="E9" s="1164" t="s">
        <v>684</v>
      </c>
      <c r="F9" s="1165"/>
      <c r="G9" s="1165"/>
      <c r="H9" s="1165"/>
      <c r="I9" s="1166"/>
      <c r="J9" s="961" t="s">
        <v>882</v>
      </c>
    </row>
    <row r="10" spans="1:10" ht="63" customHeight="1">
      <c r="A10" s="1153"/>
      <c r="B10" s="1153"/>
      <c r="C10" s="1153"/>
      <c r="D10" s="1153"/>
      <c r="E10" s="747" t="s">
        <v>883</v>
      </c>
      <c r="F10" s="747" t="s">
        <v>884</v>
      </c>
      <c r="G10" s="248" t="s">
        <v>917</v>
      </c>
      <c r="H10" s="747" t="s">
        <v>885</v>
      </c>
      <c r="I10" s="747" t="s">
        <v>886</v>
      </c>
      <c r="J10" s="1153"/>
    </row>
    <row r="11" spans="1:10" ht="12.75">
      <c r="A11" s="763">
        <v>1</v>
      </c>
      <c r="B11" s="1080">
        <v>2</v>
      </c>
      <c r="C11" s="1081"/>
      <c r="D11" s="763">
        <v>3</v>
      </c>
      <c r="E11" s="763">
        <v>4</v>
      </c>
      <c r="F11" s="763">
        <v>5</v>
      </c>
      <c r="G11" s="764">
        <v>6</v>
      </c>
      <c r="H11" s="763">
        <v>7</v>
      </c>
      <c r="I11" s="763">
        <v>8</v>
      </c>
      <c r="J11" s="763">
        <v>9</v>
      </c>
    </row>
    <row r="12" spans="1:10" ht="12.75" customHeight="1">
      <c r="A12" s="747" t="s">
        <v>218</v>
      </c>
      <c r="B12" s="1151" t="s">
        <v>887</v>
      </c>
      <c r="C12" s="1152"/>
      <c r="D12" s="747"/>
      <c r="E12" s="747" t="s">
        <v>335</v>
      </c>
      <c r="F12" s="747" t="s">
        <v>335</v>
      </c>
      <c r="G12" s="248" t="s">
        <v>335</v>
      </c>
      <c r="H12" s="766"/>
      <c r="I12" s="766"/>
      <c r="J12" s="766"/>
    </row>
    <row r="13" spans="1:10" ht="12.75" customHeight="1">
      <c r="A13" s="212" t="s">
        <v>398</v>
      </c>
      <c r="B13" s="765"/>
      <c r="C13" s="767" t="s">
        <v>888</v>
      </c>
      <c r="D13" s="212"/>
      <c r="E13" s="212" t="s">
        <v>335</v>
      </c>
      <c r="F13" s="212" t="s">
        <v>335</v>
      </c>
      <c r="G13" s="249" t="s">
        <v>335</v>
      </c>
      <c r="H13" s="768"/>
      <c r="I13" s="768"/>
      <c r="J13" s="768"/>
    </row>
    <row r="14" spans="1:10" ht="12.75" customHeight="1">
      <c r="A14" s="212" t="s">
        <v>399</v>
      </c>
      <c r="B14" s="765"/>
      <c r="C14" s="767" t="s">
        <v>888</v>
      </c>
      <c r="D14" s="212"/>
      <c r="E14" s="212" t="s">
        <v>335</v>
      </c>
      <c r="F14" s="212" t="s">
        <v>335</v>
      </c>
      <c r="G14" s="249" t="s">
        <v>335</v>
      </c>
      <c r="H14" s="768"/>
      <c r="I14" s="768"/>
      <c r="J14" s="768"/>
    </row>
    <row r="15" spans="1:10" ht="42.75" customHeight="1">
      <c r="A15" s="747" t="s">
        <v>219</v>
      </c>
      <c r="B15" s="1154" t="s">
        <v>918</v>
      </c>
      <c r="C15" s="1155"/>
      <c r="D15" s="747"/>
      <c r="E15" s="747"/>
      <c r="F15" s="747"/>
      <c r="G15" s="248"/>
      <c r="H15" s="766"/>
      <c r="I15" s="766"/>
      <c r="J15" s="766"/>
    </row>
    <row r="16" spans="1:10" ht="12.75" customHeight="1">
      <c r="A16" s="212" t="s">
        <v>321</v>
      </c>
      <c r="B16" s="581"/>
      <c r="C16" s="769" t="s">
        <v>888</v>
      </c>
      <c r="D16" s="212"/>
      <c r="E16" s="212"/>
      <c r="F16" s="212"/>
      <c r="G16" s="249"/>
      <c r="H16" s="768"/>
      <c r="I16" s="768"/>
      <c r="J16" s="768"/>
    </row>
    <row r="17" spans="1:10" ht="12.75" customHeight="1">
      <c r="A17" s="212" t="s">
        <v>323</v>
      </c>
      <c r="B17" s="581"/>
      <c r="C17" s="769" t="s">
        <v>888</v>
      </c>
      <c r="D17" s="212"/>
      <c r="E17" s="212"/>
      <c r="F17" s="212"/>
      <c r="G17" s="249"/>
      <c r="H17" s="768"/>
      <c r="I17" s="768"/>
      <c r="J17" s="768"/>
    </row>
    <row r="18" spans="1:10" ht="40.5" customHeight="1">
      <c r="A18" s="747" t="s">
        <v>221</v>
      </c>
      <c r="B18" s="1034" t="s">
        <v>919</v>
      </c>
      <c r="C18" s="1156"/>
      <c r="D18" s="747"/>
      <c r="E18" s="747"/>
      <c r="F18" s="747"/>
      <c r="G18" s="248"/>
      <c r="H18" s="766"/>
      <c r="I18" s="766"/>
      <c r="J18" s="766"/>
    </row>
    <row r="19" spans="1:10" ht="12.75" customHeight="1">
      <c r="A19" s="212" t="s">
        <v>326</v>
      </c>
      <c r="B19" s="581"/>
      <c r="C19" s="769" t="s">
        <v>888</v>
      </c>
      <c r="D19" s="212"/>
      <c r="E19" s="212"/>
      <c r="F19" s="212"/>
      <c r="G19" s="249"/>
      <c r="H19" s="768"/>
      <c r="I19" s="768"/>
      <c r="J19" s="768"/>
    </row>
    <row r="20" spans="1:10" ht="12.75" customHeight="1">
      <c r="A20" s="212" t="s">
        <v>328</v>
      </c>
      <c r="B20" s="581"/>
      <c r="C20" s="769" t="s">
        <v>888</v>
      </c>
      <c r="D20" s="212"/>
      <c r="E20" s="212"/>
      <c r="F20" s="212"/>
      <c r="G20" s="249"/>
      <c r="H20" s="768"/>
      <c r="I20" s="768"/>
      <c r="J20" s="768"/>
    </row>
    <row r="21" spans="1:10" ht="12.75" customHeight="1">
      <c r="A21" s="747" t="s">
        <v>889</v>
      </c>
      <c r="B21" s="1151" t="s">
        <v>890</v>
      </c>
      <c r="C21" s="1152"/>
      <c r="D21" s="747"/>
      <c r="E21" s="747" t="s">
        <v>335</v>
      </c>
      <c r="F21" s="747" t="s">
        <v>335</v>
      </c>
      <c r="G21" s="248"/>
      <c r="H21" s="766"/>
      <c r="I21" s="766"/>
      <c r="J21" s="766"/>
    </row>
    <row r="22" spans="1:10" ht="12.75" customHeight="1">
      <c r="A22" s="212" t="s">
        <v>675</v>
      </c>
      <c r="B22" s="765"/>
      <c r="C22" s="767" t="s">
        <v>888</v>
      </c>
      <c r="D22" s="212"/>
      <c r="E22" s="212" t="s">
        <v>335</v>
      </c>
      <c r="F22" s="212" t="s">
        <v>335</v>
      </c>
      <c r="G22" s="249"/>
      <c r="H22" s="768"/>
      <c r="I22" s="768"/>
      <c r="J22" s="768"/>
    </row>
    <row r="23" spans="1:10" ht="12.75" customHeight="1">
      <c r="A23" s="770" t="s">
        <v>676</v>
      </c>
      <c r="B23" s="765"/>
      <c r="C23" s="767" t="s">
        <v>888</v>
      </c>
      <c r="D23" s="212"/>
      <c r="E23" s="212" t="s">
        <v>335</v>
      </c>
      <c r="F23" s="212" t="s">
        <v>335</v>
      </c>
      <c r="G23" s="249"/>
      <c r="H23" s="768"/>
      <c r="I23" s="768"/>
      <c r="J23" s="768"/>
    </row>
    <row r="24" spans="1:10" ht="24.75" customHeight="1">
      <c r="A24" s="747" t="s">
        <v>223</v>
      </c>
      <c r="B24" s="1151" t="s">
        <v>891</v>
      </c>
      <c r="C24" s="1152"/>
      <c r="D24" s="747"/>
      <c r="E24" s="747"/>
      <c r="F24" s="747"/>
      <c r="G24" s="248"/>
      <c r="H24" s="766"/>
      <c r="I24" s="766"/>
      <c r="J24" s="766"/>
    </row>
    <row r="25" spans="1:10" ht="12.75" customHeight="1">
      <c r="A25" s="212" t="s">
        <v>892</v>
      </c>
      <c r="B25" s="765"/>
      <c r="C25" s="767" t="s">
        <v>888</v>
      </c>
      <c r="D25" s="212"/>
      <c r="E25" s="212"/>
      <c r="F25" s="212"/>
      <c r="G25" s="249"/>
      <c r="H25" s="768"/>
      <c r="I25" s="768"/>
      <c r="J25" s="768"/>
    </row>
    <row r="26" spans="1:10" ht="12.75" customHeight="1">
      <c r="A26" s="770" t="s">
        <v>893</v>
      </c>
      <c r="B26" s="765"/>
      <c r="C26" s="767" t="s">
        <v>888</v>
      </c>
      <c r="D26" s="212"/>
      <c r="E26" s="212"/>
      <c r="F26" s="212"/>
      <c r="G26" s="249"/>
      <c r="H26" s="768"/>
      <c r="I26" s="768"/>
      <c r="J26" s="768"/>
    </row>
    <row r="27" spans="1:10" ht="12.75" customHeight="1">
      <c r="A27" s="747" t="s">
        <v>225</v>
      </c>
      <c r="B27" s="1151" t="s">
        <v>894</v>
      </c>
      <c r="C27" s="1152"/>
      <c r="D27" s="747"/>
      <c r="E27" s="747"/>
      <c r="F27" s="747"/>
      <c r="G27" s="248"/>
      <c r="H27" s="766"/>
      <c r="I27" s="766"/>
      <c r="J27" s="766"/>
    </row>
    <row r="28" spans="1:10" ht="12.75" customHeight="1">
      <c r="A28" s="212" t="s">
        <v>895</v>
      </c>
      <c r="B28" s="765"/>
      <c r="C28" s="767" t="s">
        <v>888</v>
      </c>
      <c r="D28" s="212"/>
      <c r="E28" s="212"/>
      <c r="F28" s="212"/>
      <c r="G28" s="249"/>
      <c r="H28" s="768"/>
      <c r="I28" s="768"/>
      <c r="J28" s="768"/>
    </row>
    <row r="29" spans="1:10" ht="12.75" customHeight="1">
      <c r="A29" s="212" t="s">
        <v>896</v>
      </c>
      <c r="B29" s="765"/>
      <c r="C29" s="767" t="s">
        <v>888</v>
      </c>
      <c r="D29" s="212"/>
      <c r="E29" s="212"/>
      <c r="F29" s="212"/>
      <c r="G29" s="249"/>
      <c r="H29" s="768"/>
      <c r="I29" s="768"/>
      <c r="J29" s="768"/>
    </row>
    <row r="30" spans="1:10" ht="12.75" customHeight="1">
      <c r="A30" s="248" t="s">
        <v>227</v>
      </c>
      <c r="B30" s="1034" t="s">
        <v>920</v>
      </c>
      <c r="C30" s="1157"/>
      <c r="D30" s="249"/>
      <c r="E30" s="249"/>
      <c r="F30" s="249"/>
      <c r="G30" s="249"/>
      <c r="H30" s="753"/>
      <c r="I30" s="753"/>
      <c r="J30" s="753"/>
    </row>
    <row r="31" spans="1:10" ht="12.75" customHeight="1">
      <c r="A31" s="249" t="s">
        <v>921</v>
      </c>
      <c r="B31" s="1032" t="s">
        <v>897</v>
      </c>
      <c r="C31" s="1033"/>
      <c r="D31" s="248" t="s">
        <v>335</v>
      </c>
      <c r="E31" s="248" t="s">
        <v>335</v>
      </c>
      <c r="F31" s="248" t="s">
        <v>335</v>
      </c>
      <c r="G31" s="248" t="s">
        <v>335</v>
      </c>
      <c r="H31" s="771"/>
      <c r="I31" s="771"/>
      <c r="J31" s="771"/>
    </row>
    <row r="32" spans="1:10" ht="12.75" customHeight="1">
      <c r="A32" s="249" t="s">
        <v>922</v>
      </c>
      <c r="B32" s="749"/>
      <c r="C32" s="571" t="s">
        <v>888</v>
      </c>
      <c r="D32" s="249" t="s">
        <v>335</v>
      </c>
      <c r="E32" s="249" t="s">
        <v>335</v>
      </c>
      <c r="F32" s="249" t="s">
        <v>335</v>
      </c>
      <c r="G32" s="249" t="s">
        <v>335</v>
      </c>
      <c r="H32" s="771"/>
      <c r="I32" s="771"/>
      <c r="J32" s="771"/>
    </row>
    <row r="33" spans="1:10" ht="12.75" customHeight="1">
      <c r="A33" s="249" t="s">
        <v>923</v>
      </c>
      <c r="B33" s="749"/>
      <c r="C33" s="571" t="s">
        <v>888</v>
      </c>
      <c r="D33" s="249" t="s">
        <v>335</v>
      </c>
      <c r="E33" s="249" t="s">
        <v>335</v>
      </c>
      <c r="F33" s="249" t="s">
        <v>335</v>
      </c>
      <c r="G33" s="249" t="s">
        <v>335</v>
      </c>
      <c r="H33" s="771"/>
      <c r="I33" s="771"/>
      <c r="J33" s="771"/>
    </row>
    <row r="34" spans="1:10" ht="12.75" customHeight="1">
      <c r="A34" s="772" t="s">
        <v>898</v>
      </c>
      <c r="B34" s="1032" t="s">
        <v>899</v>
      </c>
      <c r="C34" s="1033"/>
      <c r="D34" s="248" t="s">
        <v>335</v>
      </c>
      <c r="E34" s="248" t="s">
        <v>335</v>
      </c>
      <c r="F34" s="248" t="s">
        <v>335</v>
      </c>
      <c r="G34" s="248" t="s">
        <v>335</v>
      </c>
      <c r="H34" s="771"/>
      <c r="I34" s="771"/>
      <c r="J34" s="771"/>
    </row>
    <row r="35" spans="1:10" ht="12.75" customHeight="1">
      <c r="A35" s="249" t="s">
        <v>924</v>
      </c>
      <c r="B35" s="773"/>
      <c r="C35" s="774" t="s">
        <v>888</v>
      </c>
      <c r="D35" s="249" t="s">
        <v>335</v>
      </c>
      <c r="E35" s="249" t="s">
        <v>335</v>
      </c>
      <c r="F35" s="249" t="s">
        <v>335</v>
      </c>
      <c r="G35" s="249" t="s">
        <v>335</v>
      </c>
      <c r="H35" s="771"/>
      <c r="I35" s="771"/>
      <c r="J35" s="771"/>
    </row>
    <row r="36" spans="1:10" ht="12.75" customHeight="1">
      <c r="A36" s="250" t="s">
        <v>925</v>
      </c>
      <c r="B36" s="773"/>
      <c r="C36" s="774"/>
      <c r="D36" s="748" t="s">
        <v>335</v>
      </c>
      <c r="E36" s="249" t="s">
        <v>335</v>
      </c>
      <c r="F36" s="249" t="s">
        <v>335</v>
      </c>
      <c r="G36" s="249" t="s">
        <v>335</v>
      </c>
      <c r="H36" s="771"/>
      <c r="I36" s="771"/>
      <c r="J36" s="771"/>
    </row>
    <row r="37" spans="1:10" ht="12.75" customHeight="1">
      <c r="A37" s="250" t="s">
        <v>926</v>
      </c>
      <c r="B37" s="1032" t="s">
        <v>920</v>
      </c>
      <c r="C37" s="1149"/>
      <c r="D37" s="748"/>
      <c r="E37" s="249"/>
      <c r="F37" s="249"/>
      <c r="G37" s="248"/>
      <c r="H37" s="771"/>
      <c r="I37" s="771"/>
      <c r="J37" s="771"/>
    </row>
    <row r="38" spans="1:10" ht="12.75" customHeight="1">
      <c r="A38" s="249" t="s">
        <v>927</v>
      </c>
      <c r="B38" s="1034"/>
      <c r="C38" s="1035"/>
      <c r="D38" s="249"/>
      <c r="E38" s="249"/>
      <c r="F38" s="249"/>
      <c r="G38" s="248"/>
      <c r="H38" s="771"/>
      <c r="I38" s="771"/>
      <c r="J38" s="771"/>
    </row>
    <row r="39" spans="1:10" ht="12.75" customHeight="1">
      <c r="A39" s="653" t="s">
        <v>928</v>
      </c>
      <c r="B39" s="1158"/>
      <c r="C39" s="1159"/>
      <c r="D39" s="249"/>
      <c r="E39" s="249"/>
      <c r="F39" s="249"/>
      <c r="G39" s="248"/>
      <c r="H39" s="771"/>
      <c r="I39" s="771"/>
      <c r="J39" s="771"/>
    </row>
    <row r="40" spans="1:10" ht="12.75" customHeight="1">
      <c r="A40" s="698"/>
      <c r="B40" s="775"/>
      <c r="C40" s="775"/>
      <c r="D40" s="698"/>
      <c r="E40" s="698"/>
      <c r="F40" s="698"/>
      <c r="G40" s="698"/>
      <c r="H40" s="159"/>
      <c r="I40" s="159"/>
      <c r="J40" s="159"/>
    </row>
    <row r="41" spans="1:10" ht="12.75" customHeight="1">
      <c r="A41" s="77" t="s">
        <v>900</v>
      </c>
      <c r="B41" s="174"/>
      <c r="C41" s="174"/>
      <c r="D41" s="159"/>
      <c r="E41" s="159"/>
      <c r="F41" s="159"/>
      <c r="G41" s="159"/>
      <c r="H41" s="159"/>
      <c r="I41" s="159"/>
      <c r="J41" s="159"/>
    </row>
    <row r="42" spans="1:10" ht="12.75" customHeight="1">
      <c r="A42" s="988" t="s">
        <v>901</v>
      </c>
      <c r="B42" s="1160"/>
      <c r="C42" s="1160"/>
      <c r="D42" s="1160"/>
      <c r="E42" s="1160"/>
      <c r="F42" s="1160"/>
      <c r="G42" s="1160"/>
      <c r="H42" s="1160"/>
      <c r="I42" s="1160"/>
      <c r="J42" s="1160"/>
    </row>
    <row r="43" spans="1:10" ht="12.75" customHeight="1">
      <c r="A43" s="1161" t="s">
        <v>902</v>
      </c>
      <c r="B43" s="1162"/>
      <c r="C43" s="1162"/>
      <c r="D43" s="1162"/>
      <c r="E43" s="1162"/>
      <c r="F43" s="1162"/>
      <c r="G43" s="1162"/>
      <c r="H43" s="1162"/>
      <c r="I43" s="1162"/>
      <c r="J43" s="1162"/>
    </row>
    <row r="45" spans="1:10" ht="12.75">
      <c r="A45" s="980" t="s">
        <v>401</v>
      </c>
      <c r="B45" s="980"/>
      <c r="C45" s="980"/>
      <c r="D45" s="980"/>
      <c r="E45" s="980"/>
      <c r="F45" s="980"/>
      <c r="G45" s="980"/>
      <c r="H45" s="980"/>
      <c r="I45" s="980"/>
      <c r="J45" s="980"/>
    </row>
  </sheetData>
  <sheetProtection/>
  <mergeCells count="23">
    <mergeCell ref="B38:C38"/>
    <mergeCell ref="B39:C39"/>
    <mergeCell ref="A42:J42"/>
    <mergeCell ref="A43:J43"/>
    <mergeCell ref="A45:J45"/>
    <mergeCell ref="A7:J7"/>
    <mergeCell ref="E9:I9"/>
    <mergeCell ref="J9:J10"/>
    <mergeCell ref="B31:C31"/>
    <mergeCell ref="B34:C34"/>
    <mergeCell ref="B37:C37"/>
    <mergeCell ref="B15:C15"/>
    <mergeCell ref="B18:C18"/>
    <mergeCell ref="B21:C21"/>
    <mergeCell ref="B24:C24"/>
    <mergeCell ref="B27:C27"/>
    <mergeCell ref="B30:C30"/>
    <mergeCell ref="B11:C11"/>
    <mergeCell ref="B12:C12"/>
    <mergeCell ref="A9:A10"/>
    <mergeCell ref="B9:C10"/>
    <mergeCell ref="D9:D10"/>
    <mergeCell ref="A5:J5"/>
  </mergeCells>
  <printOptions/>
  <pageMargins left="0.31496062992125984" right="0.11811023622047245" top="0.35433070866141736" bottom="0.15748031496062992" header="0.31496062992125984" footer="0.31496062992125984"/>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H90"/>
  <sheetViews>
    <sheetView zoomScalePageLayoutView="0" workbookViewId="0" topLeftCell="A61">
      <selection activeCell="J95" sqref="J95"/>
    </sheetView>
  </sheetViews>
  <sheetFormatPr defaultColWidth="9.140625" defaultRowHeight="12.75"/>
  <cols>
    <col min="1" max="1" width="4.7109375" style="158" bestFit="1" customWidth="1"/>
    <col min="2" max="2" width="3.140625" style="575" customWidth="1"/>
    <col min="3" max="3" width="2.7109375" style="575" customWidth="1"/>
    <col min="4" max="4" width="62.421875" style="575" customWidth="1"/>
    <col min="5" max="5" width="12.00390625" style="158" customWidth="1"/>
    <col min="6" max="6" width="14.421875" style="158" bestFit="1" customWidth="1"/>
    <col min="7" max="7" width="13.28125" style="158" customWidth="1"/>
    <col min="8" max="8" width="24.7109375" style="158" bestFit="1" customWidth="1"/>
    <col min="9" max="16384" width="9.140625" style="158" customWidth="1"/>
  </cols>
  <sheetData>
    <row r="1" spans="1:8" ht="12.75">
      <c r="A1" s="572"/>
      <c r="B1" s="573"/>
      <c r="C1" s="573"/>
      <c r="D1" s="574"/>
      <c r="E1" s="1167"/>
      <c r="F1" s="1167"/>
      <c r="G1" s="1167"/>
      <c r="H1" s="1167"/>
    </row>
    <row r="2" spans="4:8" ht="12.75" customHeight="1">
      <c r="D2" s="576"/>
      <c r="E2" s="1168" t="s">
        <v>803</v>
      </c>
      <c r="F2" s="1168"/>
      <c r="G2" s="1168"/>
      <c r="H2" s="1168"/>
    </row>
    <row r="3" spans="4:8" ht="12.75" customHeight="1">
      <c r="D3" s="576"/>
      <c r="E3" s="577" t="s">
        <v>580</v>
      </c>
      <c r="F3" s="576"/>
      <c r="G3" s="576"/>
      <c r="H3" s="576"/>
    </row>
    <row r="4" ht="7.5" customHeight="1"/>
    <row r="5" spans="1:8" ht="12.75">
      <c r="A5" s="1169" t="s">
        <v>804</v>
      </c>
      <c r="B5" s="1170"/>
      <c r="C5" s="1170"/>
      <c r="D5" s="1170"/>
      <c r="E5" s="1171"/>
      <c r="F5" s="1171"/>
      <c r="G5" s="1171"/>
      <c r="H5" s="1171"/>
    </row>
    <row r="6" spans="1:8" ht="12.75">
      <c r="A6" s="1172"/>
      <c r="B6" s="1172"/>
      <c r="C6" s="1172"/>
      <c r="D6" s="1172"/>
      <c r="E6" s="1172"/>
      <c r="F6" s="1172"/>
      <c r="G6" s="1172"/>
      <c r="H6" s="1172"/>
    </row>
    <row r="7" spans="1:4" ht="6" customHeight="1">
      <c r="A7" s="1173"/>
      <c r="B7" s="1171"/>
      <c r="C7" s="1171"/>
      <c r="D7" s="1171"/>
    </row>
    <row r="8" spans="1:8" ht="12.75">
      <c r="A8" s="1169" t="s">
        <v>805</v>
      </c>
      <c r="B8" s="1170"/>
      <c r="C8" s="1170"/>
      <c r="D8" s="1170"/>
      <c r="E8" s="1174"/>
      <c r="F8" s="1174"/>
      <c r="G8" s="1174"/>
      <c r="H8" s="1174"/>
    </row>
    <row r="9" spans="1:8" ht="45.75" customHeight="1">
      <c r="A9" s="1175" t="s">
        <v>4</v>
      </c>
      <c r="B9" s="1177" t="s">
        <v>5</v>
      </c>
      <c r="C9" s="1178"/>
      <c r="D9" s="1179"/>
      <c r="E9" s="934" t="s">
        <v>8</v>
      </c>
      <c r="F9" s="931" t="s">
        <v>806</v>
      </c>
      <c r="G9" s="933"/>
      <c r="H9" s="934" t="s">
        <v>807</v>
      </c>
    </row>
    <row r="10" spans="1:8" ht="21.75" customHeight="1">
      <c r="A10" s="1176"/>
      <c r="B10" s="1180"/>
      <c r="C10" s="1181"/>
      <c r="D10" s="1182"/>
      <c r="E10" s="935"/>
      <c r="F10" s="578" t="s">
        <v>808</v>
      </c>
      <c r="G10" s="578" t="s">
        <v>809</v>
      </c>
      <c r="H10" s="935"/>
    </row>
    <row r="11" spans="1:8" ht="12.75">
      <c r="A11" s="248">
        <v>1</v>
      </c>
      <c r="B11" s="1183">
        <v>2</v>
      </c>
      <c r="C11" s="1184"/>
      <c r="D11" s="1185"/>
      <c r="E11" s="578">
        <v>3</v>
      </c>
      <c r="F11" s="578">
        <v>4</v>
      </c>
      <c r="G11" s="578">
        <v>5</v>
      </c>
      <c r="H11" s="578" t="s">
        <v>810</v>
      </c>
    </row>
    <row r="12" spans="1:8" s="575" customFormat="1" ht="12.75" customHeight="1">
      <c r="A12" s="431" t="s">
        <v>9</v>
      </c>
      <c r="B12" s="648" t="s">
        <v>10</v>
      </c>
      <c r="C12" s="649"/>
      <c r="D12" s="647"/>
      <c r="E12" s="431">
        <f>E13+E19+E30+E31</f>
        <v>3411286.12</v>
      </c>
      <c r="F12" s="431">
        <f>F13+F19+F30+F31</f>
        <v>0</v>
      </c>
      <c r="G12" s="431">
        <f>G13+G19+G30+G31</f>
        <v>0</v>
      </c>
      <c r="H12" s="431">
        <f>H13+H19+H30+H31</f>
        <v>3411286.12</v>
      </c>
    </row>
    <row r="13" spans="1:8" s="575" customFormat="1" ht="12.75" customHeight="1">
      <c r="A13" s="420" t="s">
        <v>11</v>
      </c>
      <c r="B13" s="650" t="s">
        <v>12</v>
      </c>
      <c r="C13" s="651"/>
      <c r="D13" s="652"/>
      <c r="E13" s="420">
        <f>SUM(E14:E18)</f>
        <v>0</v>
      </c>
      <c r="F13" s="420">
        <f>SUM(F14:F18)</f>
        <v>0</v>
      </c>
      <c r="G13" s="420">
        <f>SUM(G14:G18)</f>
        <v>0</v>
      </c>
      <c r="H13" s="420">
        <f>SUM(H14:H18)</f>
        <v>0</v>
      </c>
    </row>
    <row r="14" spans="1:8" s="575" customFormat="1" ht="12.75" customHeight="1">
      <c r="A14" s="583" t="s">
        <v>13</v>
      </c>
      <c r="B14" s="584"/>
      <c r="C14" s="585" t="s">
        <v>14</v>
      </c>
      <c r="D14" s="586"/>
      <c r="E14" s="666">
        <f>FBA!G22</f>
        <v>0</v>
      </c>
      <c r="F14" s="582"/>
      <c r="G14" s="582"/>
      <c r="H14" s="420">
        <f>E14+F14+G14</f>
        <v>0</v>
      </c>
    </row>
    <row r="15" spans="1:8" s="575" customFormat="1" ht="12.75" customHeight="1">
      <c r="A15" s="583" t="s">
        <v>15</v>
      </c>
      <c r="B15" s="584"/>
      <c r="C15" s="585" t="s">
        <v>16</v>
      </c>
      <c r="D15" s="587"/>
      <c r="E15" s="666">
        <f>FBA!G23</f>
        <v>0</v>
      </c>
      <c r="F15" s="582"/>
      <c r="G15" s="582"/>
      <c r="H15" s="420">
        <f>E15+F15+G15</f>
        <v>0</v>
      </c>
    </row>
    <row r="16" spans="1:8" s="575" customFormat="1" ht="12.75" customHeight="1">
      <c r="A16" s="583" t="s">
        <v>17</v>
      </c>
      <c r="B16" s="584"/>
      <c r="C16" s="585" t="s">
        <v>18</v>
      </c>
      <c r="D16" s="587"/>
      <c r="E16" s="666">
        <f>FBA!G24</f>
        <v>0</v>
      </c>
      <c r="F16" s="582"/>
      <c r="G16" s="582"/>
      <c r="H16" s="420">
        <f>E16+F16+G16</f>
        <v>0</v>
      </c>
    </row>
    <row r="17" spans="1:8" s="575" customFormat="1" ht="12.75" customHeight="1">
      <c r="A17" s="583" t="s">
        <v>19</v>
      </c>
      <c r="B17" s="584"/>
      <c r="C17" s="585" t="s">
        <v>20</v>
      </c>
      <c r="D17" s="587"/>
      <c r="E17" s="666">
        <f>FBA!G25</f>
        <v>0</v>
      </c>
      <c r="F17" s="582"/>
      <c r="G17" s="582"/>
      <c r="H17" s="420">
        <f>E17+F17+G17</f>
        <v>0</v>
      </c>
    </row>
    <row r="18" spans="1:8" s="575" customFormat="1" ht="12.75" customHeight="1">
      <c r="A18" s="588" t="s">
        <v>21</v>
      </c>
      <c r="B18" s="584"/>
      <c r="C18" s="589" t="s">
        <v>22</v>
      </c>
      <c r="D18" s="586"/>
      <c r="E18" s="666">
        <f>FBA!G26</f>
        <v>0</v>
      </c>
      <c r="F18" s="582"/>
      <c r="G18" s="582"/>
      <c r="H18" s="420">
        <f>E18+F18+G18</f>
        <v>0</v>
      </c>
    </row>
    <row r="19" spans="1:8" s="575" customFormat="1" ht="12.75" customHeight="1">
      <c r="A19" s="654" t="s">
        <v>23</v>
      </c>
      <c r="B19" s="655" t="s">
        <v>24</v>
      </c>
      <c r="C19" s="656"/>
      <c r="D19" s="657"/>
      <c r="E19" s="420">
        <f>SUM(E20:E29)</f>
        <v>3411286.12</v>
      </c>
      <c r="F19" s="420">
        <f>SUM(F20:F29)</f>
        <v>0</v>
      </c>
      <c r="G19" s="420">
        <f>SUM(G20:G29)</f>
        <v>0</v>
      </c>
      <c r="H19" s="420">
        <f>SUM(H20:H29)</f>
        <v>3411286.12</v>
      </c>
    </row>
    <row r="20" spans="1:8" s="575" customFormat="1" ht="12.75" customHeight="1">
      <c r="A20" s="583" t="s">
        <v>25</v>
      </c>
      <c r="B20" s="584"/>
      <c r="C20" s="585" t="s">
        <v>26</v>
      </c>
      <c r="D20" s="587"/>
      <c r="E20" s="666">
        <f>FBA!G28</f>
        <v>0</v>
      </c>
      <c r="F20" s="582"/>
      <c r="G20" s="582"/>
      <c r="H20" s="420">
        <f aca="true" t="shared" si="0" ref="H20:H32">E20+F20+G20</f>
        <v>0</v>
      </c>
    </row>
    <row r="21" spans="1:8" s="575" customFormat="1" ht="12.75" customHeight="1">
      <c r="A21" s="583" t="s">
        <v>27</v>
      </c>
      <c r="B21" s="584"/>
      <c r="C21" s="585" t="s">
        <v>28</v>
      </c>
      <c r="D21" s="587"/>
      <c r="E21" s="666">
        <f>FBA!G29</f>
        <v>3210507.81</v>
      </c>
      <c r="F21" s="582"/>
      <c r="G21" s="582"/>
      <c r="H21" s="420">
        <f t="shared" si="0"/>
        <v>3210507.81</v>
      </c>
    </row>
    <row r="22" spans="1:8" s="575" customFormat="1" ht="12.75" customHeight="1">
      <c r="A22" s="583" t="s">
        <v>29</v>
      </c>
      <c r="B22" s="584"/>
      <c r="C22" s="585" t="s">
        <v>30</v>
      </c>
      <c r="D22" s="587"/>
      <c r="E22" s="666">
        <f>FBA!G30</f>
        <v>353.22</v>
      </c>
      <c r="F22" s="582"/>
      <c r="G22" s="582"/>
      <c r="H22" s="420">
        <f t="shared" si="0"/>
        <v>353.22</v>
      </c>
    </row>
    <row r="23" spans="1:8" s="575" customFormat="1" ht="12.75" customHeight="1">
      <c r="A23" s="583" t="s">
        <v>31</v>
      </c>
      <c r="B23" s="584"/>
      <c r="C23" s="585" t="s">
        <v>32</v>
      </c>
      <c r="D23" s="587"/>
      <c r="E23" s="666">
        <f>FBA!G31</f>
        <v>0</v>
      </c>
      <c r="F23" s="582"/>
      <c r="G23" s="582"/>
      <c r="H23" s="420">
        <f t="shared" si="0"/>
        <v>0</v>
      </c>
    </row>
    <row r="24" spans="1:8" s="575" customFormat="1" ht="12.75" customHeight="1">
      <c r="A24" s="583" t="s">
        <v>33</v>
      </c>
      <c r="B24" s="584"/>
      <c r="C24" s="585" t="s">
        <v>34</v>
      </c>
      <c r="D24" s="587"/>
      <c r="E24" s="666">
        <f>FBA!G32</f>
        <v>38521.38</v>
      </c>
      <c r="F24" s="582"/>
      <c r="G24" s="582"/>
      <c r="H24" s="420">
        <f t="shared" si="0"/>
        <v>38521.38</v>
      </c>
    </row>
    <row r="25" spans="1:8" s="575" customFormat="1" ht="12.75" customHeight="1">
      <c r="A25" s="583" t="s">
        <v>35</v>
      </c>
      <c r="B25" s="584"/>
      <c r="C25" s="585" t="s">
        <v>36</v>
      </c>
      <c r="D25" s="587"/>
      <c r="E25" s="666">
        <f>FBA!G33</f>
        <v>0</v>
      </c>
      <c r="F25" s="582"/>
      <c r="G25" s="582"/>
      <c r="H25" s="420">
        <f t="shared" si="0"/>
        <v>0</v>
      </c>
    </row>
    <row r="26" spans="1:8" s="575" customFormat="1" ht="12.75" customHeight="1">
      <c r="A26" s="583" t="s">
        <v>37</v>
      </c>
      <c r="B26" s="584"/>
      <c r="C26" s="585" t="s">
        <v>38</v>
      </c>
      <c r="D26" s="587"/>
      <c r="E26" s="666">
        <f>FBA!G34</f>
        <v>0</v>
      </c>
      <c r="F26" s="582"/>
      <c r="G26" s="582"/>
      <c r="H26" s="420">
        <f t="shared" si="0"/>
        <v>0</v>
      </c>
    </row>
    <row r="27" spans="1:8" s="575" customFormat="1" ht="12.75" customHeight="1">
      <c r="A27" s="583" t="s">
        <v>39</v>
      </c>
      <c r="B27" s="584"/>
      <c r="C27" s="585" t="s">
        <v>40</v>
      </c>
      <c r="D27" s="587"/>
      <c r="E27" s="666">
        <f>FBA!G35</f>
        <v>161903.71</v>
      </c>
      <c r="F27" s="582"/>
      <c r="G27" s="582"/>
      <c r="H27" s="420">
        <f t="shared" si="0"/>
        <v>161903.71</v>
      </c>
    </row>
    <row r="28" spans="1:8" s="575" customFormat="1" ht="12.75" customHeight="1">
      <c r="A28" s="583" t="s">
        <v>41</v>
      </c>
      <c r="B28" s="594"/>
      <c r="C28" s="595" t="s">
        <v>42</v>
      </c>
      <c r="D28" s="596"/>
      <c r="E28" s="666">
        <f>FBA!G36</f>
        <v>0</v>
      </c>
      <c r="F28" s="582"/>
      <c r="G28" s="582"/>
      <c r="H28" s="420">
        <f t="shared" si="0"/>
        <v>0</v>
      </c>
    </row>
    <row r="29" spans="1:8" s="575" customFormat="1" ht="12.75" customHeight="1">
      <c r="A29" s="583" t="s">
        <v>43</v>
      </c>
      <c r="B29" s="584"/>
      <c r="C29" s="585" t="s">
        <v>44</v>
      </c>
      <c r="D29" s="587"/>
      <c r="E29" s="666">
        <f>FBA!G37</f>
        <v>0</v>
      </c>
      <c r="F29" s="582"/>
      <c r="G29" s="582"/>
      <c r="H29" s="420">
        <f t="shared" si="0"/>
        <v>0</v>
      </c>
    </row>
    <row r="30" spans="1:8" s="575" customFormat="1" ht="12.75" customHeight="1">
      <c r="A30" s="582" t="s">
        <v>45</v>
      </c>
      <c r="B30" s="597" t="s">
        <v>46</v>
      </c>
      <c r="C30" s="597"/>
      <c r="D30" s="598"/>
      <c r="E30" s="666">
        <f>FBA!G38</f>
        <v>0</v>
      </c>
      <c r="F30" s="582"/>
      <c r="G30" s="582"/>
      <c r="H30" s="420">
        <f t="shared" si="0"/>
        <v>0</v>
      </c>
    </row>
    <row r="31" spans="1:8" s="575" customFormat="1" ht="12.75" customHeight="1">
      <c r="A31" s="582" t="s">
        <v>47</v>
      </c>
      <c r="B31" s="599" t="s">
        <v>903</v>
      </c>
      <c r="C31" s="599"/>
      <c r="D31" s="600"/>
      <c r="E31" s="666">
        <f>FBA!G39</f>
        <v>0</v>
      </c>
      <c r="F31" s="582"/>
      <c r="G31" s="582"/>
      <c r="H31" s="420">
        <f t="shared" si="0"/>
        <v>0</v>
      </c>
    </row>
    <row r="32" spans="1:8" s="575" customFormat="1" ht="12.75" customHeight="1">
      <c r="A32" s="578" t="s">
        <v>48</v>
      </c>
      <c r="B32" s="579" t="s">
        <v>49</v>
      </c>
      <c r="C32" s="580"/>
      <c r="D32" s="581"/>
      <c r="E32" s="666">
        <f>FBA!G40</f>
        <v>0</v>
      </c>
      <c r="F32" s="582"/>
      <c r="G32" s="582"/>
      <c r="H32" s="420">
        <f t="shared" si="0"/>
        <v>0</v>
      </c>
    </row>
    <row r="33" spans="1:8" s="575" customFormat="1" ht="12.75" customHeight="1">
      <c r="A33" s="431" t="s">
        <v>50</v>
      </c>
      <c r="B33" s="648" t="s">
        <v>51</v>
      </c>
      <c r="C33" s="649"/>
      <c r="D33" s="647"/>
      <c r="E33" s="431">
        <f>E34+E41+E48+E49</f>
        <v>227001.49</v>
      </c>
      <c r="F33" s="431">
        <f>F34+F41+F48+F49</f>
        <v>0</v>
      </c>
      <c r="G33" s="431">
        <f>G34+G41+G48+G49</f>
        <v>0</v>
      </c>
      <c r="H33" s="431">
        <f>H34+H41+H48+H49</f>
        <v>227001.49</v>
      </c>
    </row>
    <row r="34" spans="1:8" s="575" customFormat="1" ht="12.75" customHeight="1">
      <c r="A34" s="420" t="s">
        <v>11</v>
      </c>
      <c r="B34" s="650" t="s">
        <v>52</v>
      </c>
      <c r="C34" s="658"/>
      <c r="D34" s="659"/>
      <c r="E34" s="420">
        <f>SUM(E35:E39)</f>
        <v>8809.15</v>
      </c>
      <c r="F34" s="420">
        <f>SUM(F35:F39)</f>
        <v>0</v>
      </c>
      <c r="G34" s="420">
        <f>SUM(G35:G39)</f>
        <v>0</v>
      </c>
      <c r="H34" s="420">
        <f>SUM(H35:H39)</f>
        <v>8809.15</v>
      </c>
    </row>
    <row r="35" spans="1:8" s="575" customFormat="1" ht="12.75" customHeight="1">
      <c r="A35" s="250" t="s">
        <v>13</v>
      </c>
      <c r="B35" s="594"/>
      <c r="C35" s="595" t="s">
        <v>53</v>
      </c>
      <c r="D35" s="596"/>
      <c r="E35" s="666">
        <f>FBA!G43</f>
        <v>0</v>
      </c>
      <c r="F35" s="582"/>
      <c r="G35" s="582"/>
      <c r="H35" s="420">
        <f aca="true" t="shared" si="1" ref="H35:H40">E35+F35+G35</f>
        <v>0</v>
      </c>
    </row>
    <row r="36" spans="1:8" s="575" customFormat="1" ht="12.75" customHeight="1">
      <c r="A36" s="250" t="s">
        <v>15</v>
      </c>
      <c r="B36" s="594"/>
      <c r="C36" s="595" t="s">
        <v>54</v>
      </c>
      <c r="D36" s="596"/>
      <c r="E36" s="666">
        <f>FBA!G44</f>
        <v>8809.15</v>
      </c>
      <c r="F36" s="582"/>
      <c r="G36" s="582"/>
      <c r="H36" s="420">
        <f t="shared" si="1"/>
        <v>8809.15</v>
      </c>
    </row>
    <row r="37" spans="1:8" s="575" customFormat="1" ht="12.75">
      <c r="A37" s="250" t="s">
        <v>17</v>
      </c>
      <c r="B37" s="594"/>
      <c r="C37" s="595" t="s">
        <v>55</v>
      </c>
      <c r="D37" s="596"/>
      <c r="E37" s="666">
        <f>FBA!G45</f>
        <v>0</v>
      </c>
      <c r="F37" s="582"/>
      <c r="G37" s="582"/>
      <c r="H37" s="420">
        <f t="shared" si="1"/>
        <v>0</v>
      </c>
    </row>
    <row r="38" spans="1:8" s="575" customFormat="1" ht="12.75">
      <c r="A38" s="250" t="s">
        <v>19</v>
      </c>
      <c r="B38" s="594"/>
      <c r="C38" s="595" t="s">
        <v>56</v>
      </c>
      <c r="D38" s="596"/>
      <c r="E38" s="666">
        <f>FBA!G46</f>
        <v>0</v>
      </c>
      <c r="F38" s="582"/>
      <c r="G38" s="582"/>
      <c r="H38" s="420">
        <f t="shared" si="1"/>
        <v>0</v>
      </c>
    </row>
    <row r="39" spans="1:8" s="575" customFormat="1" ht="12.75" customHeight="1">
      <c r="A39" s="250" t="s">
        <v>21</v>
      </c>
      <c r="B39" s="601"/>
      <c r="C39" s="1186" t="s">
        <v>57</v>
      </c>
      <c r="D39" s="1187"/>
      <c r="E39" s="666">
        <f>FBA!G47</f>
        <v>0</v>
      </c>
      <c r="F39" s="582"/>
      <c r="G39" s="582"/>
      <c r="H39" s="420">
        <f t="shared" si="1"/>
        <v>0</v>
      </c>
    </row>
    <row r="40" spans="1:8" s="575" customFormat="1" ht="12.75" customHeight="1">
      <c r="A40" s="249" t="s">
        <v>23</v>
      </c>
      <c r="B40" s="603" t="s">
        <v>58</v>
      </c>
      <c r="C40" s="604"/>
      <c r="D40" s="605"/>
      <c r="E40" s="666">
        <f>FBA!G48</f>
        <v>144.5</v>
      </c>
      <c r="F40" s="582"/>
      <c r="G40" s="582"/>
      <c r="H40" s="420">
        <f t="shared" si="1"/>
        <v>144.5</v>
      </c>
    </row>
    <row r="41" spans="1:8" s="575" customFormat="1" ht="12.75" customHeight="1">
      <c r="A41" s="420" t="s">
        <v>45</v>
      </c>
      <c r="B41" s="650" t="s">
        <v>59</v>
      </c>
      <c r="C41" s="658"/>
      <c r="D41" s="659"/>
      <c r="E41" s="420">
        <f>SUM(E42:E47)</f>
        <v>203878.37</v>
      </c>
      <c r="F41" s="420">
        <f>SUM(F42:F47)</f>
        <v>0</v>
      </c>
      <c r="G41" s="420">
        <f>SUM(G42:G47)</f>
        <v>0</v>
      </c>
      <c r="H41" s="420">
        <f>SUM(H42:H47)</f>
        <v>203878.37</v>
      </c>
    </row>
    <row r="42" spans="1:8" s="575" customFormat="1" ht="12.75" customHeight="1">
      <c r="A42" s="250" t="s">
        <v>60</v>
      </c>
      <c r="B42" s="602"/>
      <c r="C42" s="606" t="s">
        <v>61</v>
      </c>
      <c r="D42" s="607"/>
      <c r="E42" s="666">
        <f>FBA!G50</f>
        <v>0</v>
      </c>
      <c r="F42" s="582"/>
      <c r="G42" s="582"/>
      <c r="H42" s="420">
        <f aca="true" t="shared" si="2" ref="H42:H49">E42+F42+G42</f>
        <v>0</v>
      </c>
    </row>
    <row r="43" spans="1:8" s="575" customFormat="1" ht="12.75" customHeight="1">
      <c r="A43" s="608" t="s">
        <v>62</v>
      </c>
      <c r="B43" s="594"/>
      <c r="C43" s="595" t="s">
        <v>63</v>
      </c>
      <c r="D43" s="609"/>
      <c r="E43" s="666">
        <f>FBA!G51</f>
        <v>0</v>
      </c>
      <c r="F43" s="653"/>
      <c r="G43" s="653"/>
      <c r="H43" s="420">
        <f t="shared" si="2"/>
        <v>0</v>
      </c>
    </row>
    <row r="44" spans="1:8" s="575" customFormat="1" ht="12.75" customHeight="1">
      <c r="A44" s="250" t="s">
        <v>64</v>
      </c>
      <c r="B44" s="594"/>
      <c r="C44" s="595" t="s">
        <v>65</v>
      </c>
      <c r="D44" s="596"/>
      <c r="E44" s="666">
        <f>FBA!G52</f>
        <v>0</v>
      </c>
      <c r="F44" s="582"/>
      <c r="G44" s="582"/>
      <c r="H44" s="420">
        <f t="shared" si="2"/>
        <v>0</v>
      </c>
    </row>
    <row r="45" spans="1:8" s="575" customFormat="1" ht="12.75" customHeight="1">
      <c r="A45" s="250" t="s">
        <v>66</v>
      </c>
      <c r="B45" s="594"/>
      <c r="C45" s="1186" t="s">
        <v>67</v>
      </c>
      <c r="D45" s="1187"/>
      <c r="E45" s="666">
        <f>FBA!G53</f>
        <v>0</v>
      </c>
      <c r="F45" s="582"/>
      <c r="G45" s="582"/>
      <c r="H45" s="420">
        <f t="shared" si="2"/>
        <v>0</v>
      </c>
    </row>
    <row r="46" spans="1:8" s="575" customFormat="1" ht="12.75" customHeight="1">
      <c r="A46" s="250" t="s">
        <v>68</v>
      </c>
      <c r="B46" s="594"/>
      <c r="C46" s="595" t="s">
        <v>69</v>
      </c>
      <c r="D46" s="596"/>
      <c r="E46" s="666">
        <f>FBA!G54</f>
        <v>203820.07</v>
      </c>
      <c r="F46" s="582"/>
      <c r="G46" s="582"/>
      <c r="H46" s="420">
        <f t="shared" si="2"/>
        <v>203820.07</v>
      </c>
    </row>
    <row r="47" spans="1:8" s="575" customFormat="1" ht="12.75" customHeight="1">
      <c r="A47" s="250" t="s">
        <v>70</v>
      </c>
      <c r="B47" s="594"/>
      <c r="C47" s="595" t="s">
        <v>71</v>
      </c>
      <c r="D47" s="596"/>
      <c r="E47" s="666">
        <f>FBA!G55</f>
        <v>58.3</v>
      </c>
      <c r="F47" s="582"/>
      <c r="G47" s="582"/>
      <c r="H47" s="420">
        <f t="shared" si="2"/>
        <v>58.3</v>
      </c>
    </row>
    <row r="48" spans="1:8" s="575" customFormat="1" ht="12.75" customHeight="1">
      <c r="A48" s="249" t="s">
        <v>47</v>
      </c>
      <c r="B48" s="599" t="s">
        <v>72</v>
      </c>
      <c r="C48" s="599"/>
      <c r="D48" s="600"/>
      <c r="E48" s="666">
        <f>FBA!G56</f>
        <v>0</v>
      </c>
      <c r="F48" s="582"/>
      <c r="G48" s="582"/>
      <c r="H48" s="420">
        <f t="shared" si="2"/>
        <v>0</v>
      </c>
    </row>
    <row r="49" spans="1:8" s="575" customFormat="1" ht="12.75" customHeight="1">
      <c r="A49" s="249" t="s">
        <v>73</v>
      </c>
      <c r="B49" s="599" t="s">
        <v>74</v>
      </c>
      <c r="C49" s="599"/>
      <c r="D49" s="600"/>
      <c r="E49" s="666">
        <f>FBA!G57</f>
        <v>14313.97</v>
      </c>
      <c r="F49" s="582"/>
      <c r="G49" s="582"/>
      <c r="H49" s="420">
        <f t="shared" si="2"/>
        <v>14313.97</v>
      </c>
    </row>
    <row r="50" spans="1:8" s="575" customFormat="1" ht="12.75" customHeight="1">
      <c r="A50" s="420"/>
      <c r="B50" s="655" t="s">
        <v>75</v>
      </c>
      <c r="C50" s="656"/>
      <c r="D50" s="657"/>
      <c r="E50" s="431">
        <f>E12+E32+E33</f>
        <v>3638287.6100000003</v>
      </c>
      <c r="F50" s="431">
        <f>F12+F32+F33</f>
        <v>0</v>
      </c>
      <c r="G50" s="431">
        <f>G12+G32+G33</f>
        <v>0</v>
      </c>
      <c r="H50" s="431">
        <f>H12+H32+H33</f>
        <v>3638287.6100000003</v>
      </c>
    </row>
    <row r="51" spans="1:8" s="575" customFormat="1" ht="12.75" customHeight="1">
      <c r="A51" s="431" t="s">
        <v>76</v>
      </c>
      <c r="B51" s="648" t="s">
        <v>77</v>
      </c>
      <c r="C51" s="648"/>
      <c r="D51" s="645"/>
      <c r="E51" s="431">
        <f>E52+E53+E54+E55</f>
        <v>3423965.1999999997</v>
      </c>
      <c r="F51" s="431">
        <f>F52+F53+F54+F55</f>
        <v>0</v>
      </c>
      <c r="G51" s="431">
        <f>G52+G53+G54+G55</f>
        <v>0</v>
      </c>
      <c r="H51" s="431">
        <f>H52+H53+H54+H55</f>
        <v>3423965.1999999997</v>
      </c>
    </row>
    <row r="52" spans="1:8" s="575" customFormat="1" ht="12.75" customHeight="1">
      <c r="A52" s="582" t="s">
        <v>11</v>
      </c>
      <c r="B52" s="597" t="s">
        <v>78</v>
      </c>
      <c r="C52" s="597"/>
      <c r="D52" s="598"/>
      <c r="E52" s="666">
        <f>FBA!G60</f>
        <v>94786.82</v>
      </c>
      <c r="F52" s="582"/>
      <c r="G52" s="582"/>
      <c r="H52" s="420">
        <f>E52+F52+G52</f>
        <v>94786.82</v>
      </c>
    </row>
    <row r="53" spans="1:8" s="575" customFormat="1" ht="12.75" customHeight="1">
      <c r="A53" s="590" t="s">
        <v>23</v>
      </c>
      <c r="B53" s="591" t="s">
        <v>79</v>
      </c>
      <c r="C53" s="592"/>
      <c r="D53" s="593"/>
      <c r="E53" s="666">
        <f>FBA!G61</f>
        <v>3268971.82</v>
      </c>
      <c r="F53" s="590"/>
      <c r="G53" s="590"/>
      <c r="H53" s="420">
        <f>E53+F53+G53</f>
        <v>3268971.82</v>
      </c>
    </row>
    <row r="54" spans="1:8" s="575" customFormat="1" ht="12.75" customHeight="1">
      <c r="A54" s="582" t="s">
        <v>45</v>
      </c>
      <c r="B54" s="1188" t="s">
        <v>80</v>
      </c>
      <c r="C54" s="1189"/>
      <c r="D54" s="1190"/>
      <c r="E54" s="666">
        <f>FBA!G62</f>
        <v>45768.47</v>
      </c>
      <c r="F54" s="582"/>
      <c r="G54" s="582"/>
      <c r="H54" s="420">
        <f>E54+F54+G54</f>
        <v>45768.47</v>
      </c>
    </row>
    <row r="55" spans="1:8" s="575" customFormat="1" ht="12.75" customHeight="1">
      <c r="A55" s="582" t="s">
        <v>81</v>
      </c>
      <c r="B55" s="597" t="s">
        <v>82</v>
      </c>
      <c r="C55" s="584"/>
      <c r="D55" s="610"/>
      <c r="E55" s="666">
        <f>FBA!G63</f>
        <v>14438.09</v>
      </c>
      <c r="F55" s="582"/>
      <c r="G55" s="582"/>
      <c r="H55" s="420">
        <f>E55+F55+G55</f>
        <v>14438.09</v>
      </c>
    </row>
    <row r="56" spans="1:8" s="575" customFormat="1" ht="12.75" customHeight="1">
      <c r="A56" s="431" t="s">
        <v>83</v>
      </c>
      <c r="B56" s="648" t="s">
        <v>84</v>
      </c>
      <c r="C56" s="649"/>
      <c r="D56" s="647"/>
      <c r="E56" s="431">
        <f>E57+E61</f>
        <v>203820.37</v>
      </c>
      <c r="F56" s="431">
        <f>F57+F61</f>
        <v>0</v>
      </c>
      <c r="G56" s="431">
        <f>G57+G61</f>
        <v>0</v>
      </c>
      <c r="H56" s="431">
        <f>H57+H61</f>
        <v>203820.37</v>
      </c>
    </row>
    <row r="57" spans="1:8" s="575" customFormat="1" ht="12.75" customHeight="1">
      <c r="A57" s="420" t="s">
        <v>11</v>
      </c>
      <c r="B57" s="650" t="s">
        <v>85</v>
      </c>
      <c r="C57" s="658"/>
      <c r="D57" s="659"/>
      <c r="E57" s="420">
        <f>SUM(E58:E60)</f>
        <v>0</v>
      </c>
      <c r="F57" s="420">
        <f>SUM(F58:F60)</f>
        <v>0</v>
      </c>
      <c r="G57" s="420">
        <f>SUM(G58:G60)</f>
        <v>0</v>
      </c>
      <c r="H57" s="420">
        <f>SUM(H58:H60)</f>
        <v>0</v>
      </c>
    </row>
    <row r="58" spans="1:8" s="575" customFormat="1" ht="12.75">
      <c r="A58" s="583" t="s">
        <v>13</v>
      </c>
      <c r="B58" s="611"/>
      <c r="C58" s="585" t="s">
        <v>86</v>
      </c>
      <c r="D58" s="612"/>
      <c r="E58" s="666">
        <f>FBA!G66</f>
        <v>0</v>
      </c>
      <c r="F58" s="582"/>
      <c r="G58" s="582"/>
      <c r="H58" s="420">
        <f>E58+F58+G58</f>
        <v>0</v>
      </c>
    </row>
    <row r="59" spans="1:8" s="575" customFormat="1" ht="12.75" customHeight="1">
      <c r="A59" s="583" t="s">
        <v>15</v>
      </c>
      <c r="B59" s="584"/>
      <c r="C59" s="585" t="s">
        <v>87</v>
      </c>
      <c r="D59" s="587"/>
      <c r="E59" s="666">
        <f>FBA!G67</f>
        <v>0</v>
      </c>
      <c r="F59" s="582"/>
      <c r="G59" s="582"/>
      <c r="H59" s="420">
        <f>E59+F59+G59</f>
        <v>0</v>
      </c>
    </row>
    <row r="60" spans="1:8" s="575" customFormat="1" ht="12.75" customHeight="1">
      <c r="A60" s="583" t="s">
        <v>88</v>
      </c>
      <c r="B60" s="584"/>
      <c r="C60" s="585" t="s">
        <v>89</v>
      </c>
      <c r="D60" s="587"/>
      <c r="E60" s="666">
        <f>FBA!G68</f>
        <v>0</v>
      </c>
      <c r="F60" s="582"/>
      <c r="G60" s="582"/>
      <c r="H60" s="420">
        <f>E60+F60+G60</f>
        <v>0</v>
      </c>
    </row>
    <row r="61" spans="1:8" s="54" customFormat="1" ht="12.75" customHeight="1">
      <c r="A61" s="420" t="s">
        <v>23</v>
      </c>
      <c r="B61" s="655" t="s">
        <v>90</v>
      </c>
      <c r="C61" s="656"/>
      <c r="D61" s="657"/>
      <c r="E61" s="420">
        <f>SUM(E62:E67,E70:E75)</f>
        <v>203820.37</v>
      </c>
      <c r="F61" s="420">
        <f>SUM(F62:F67,F70:F75)</f>
        <v>0</v>
      </c>
      <c r="G61" s="420">
        <f>SUM(G62:G67,G70:G75)</f>
        <v>0</v>
      </c>
      <c r="H61" s="420">
        <f>SUM(H62:H67,H70:H75)</f>
        <v>203820.37</v>
      </c>
    </row>
    <row r="62" spans="1:8" s="575" customFormat="1" ht="12.75" customHeight="1">
      <c r="A62" s="583" t="s">
        <v>25</v>
      </c>
      <c r="B62" s="584"/>
      <c r="C62" s="585" t="s">
        <v>91</v>
      </c>
      <c r="D62" s="586"/>
      <c r="E62" s="666">
        <f>FBA!G70</f>
        <v>0</v>
      </c>
      <c r="F62" s="582"/>
      <c r="G62" s="582"/>
      <c r="H62" s="420">
        <f>E62+F62+G62</f>
        <v>0</v>
      </c>
    </row>
    <row r="63" spans="1:8" s="575" customFormat="1" ht="12.75" customHeight="1">
      <c r="A63" s="583" t="s">
        <v>27</v>
      </c>
      <c r="B63" s="611"/>
      <c r="C63" s="585" t="s">
        <v>92</v>
      </c>
      <c r="D63" s="612"/>
      <c r="E63" s="666">
        <f>FBA!G71</f>
        <v>0</v>
      </c>
      <c r="F63" s="582"/>
      <c r="G63" s="582"/>
      <c r="H63" s="420">
        <f>E63+F63+G63</f>
        <v>0</v>
      </c>
    </row>
    <row r="64" spans="1:8" s="575" customFormat="1" ht="12.75">
      <c r="A64" s="583" t="s">
        <v>29</v>
      </c>
      <c r="B64" s="611"/>
      <c r="C64" s="585" t="s">
        <v>93</v>
      </c>
      <c r="D64" s="612"/>
      <c r="E64" s="666">
        <f>FBA!G72</f>
        <v>0</v>
      </c>
      <c r="F64" s="582"/>
      <c r="G64" s="582"/>
      <c r="H64" s="420">
        <f>E64+F64+G64</f>
        <v>0</v>
      </c>
    </row>
    <row r="65" spans="1:8" s="575" customFormat="1" ht="12.75">
      <c r="A65" s="613" t="s">
        <v>31</v>
      </c>
      <c r="B65" s="602"/>
      <c r="C65" s="614" t="s">
        <v>94</v>
      </c>
      <c r="D65" s="607"/>
      <c r="E65" s="666">
        <f>FBA!G73</f>
        <v>0</v>
      </c>
      <c r="F65" s="582"/>
      <c r="G65" s="582"/>
      <c r="H65" s="420">
        <f>E65+F65+G65</f>
        <v>0</v>
      </c>
    </row>
    <row r="66" spans="1:8" s="575" customFormat="1" ht="12.75">
      <c r="A66" s="582" t="s">
        <v>33</v>
      </c>
      <c r="B66" s="589"/>
      <c r="C66" s="589" t="s">
        <v>95</v>
      </c>
      <c r="D66" s="586"/>
      <c r="E66" s="666">
        <f>FBA!G74</f>
        <v>0</v>
      </c>
      <c r="F66" s="582"/>
      <c r="G66" s="582"/>
      <c r="H66" s="420">
        <f>E66+F66+G66</f>
        <v>0</v>
      </c>
    </row>
    <row r="67" spans="1:8" s="575" customFormat="1" ht="12.75" customHeight="1">
      <c r="A67" s="660" t="s">
        <v>35</v>
      </c>
      <c r="B67" s="656"/>
      <c r="C67" s="661" t="s">
        <v>96</v>
      </c>
      <c r="D67" s="662"/>
      <c r="E67" s="420">
        <f>E68+E69</f>
        <v>0</v>
      </c>
      <c r="F67" s="420">
        <f>F68+F69</f>
        <v>0</v>
      </c>
      <c r="G67" s="420">
        <f>G68+G69</f>
        <v>0</v>
      </c>
      <c r="H67" s="420">
        <f>H68+H69</f>
        <v>0</v>
      </c>
    </row>
    <row r="68" spans="1:8" s="575" customFormat="1" ht="12.75" customHeight="1">
      <c r="A68" s="250" t="s">
        <v>97</v>
      </c>
      <c r="B68" s="594"/>
      <c r="C68" s="609"/>
      <c r="D68" s="596" t="s">
        <v>98</v>
      </c>
      <c r="E68" s="666">
        <f>FBA!G76</f>
        <v>0</v>
      </c>
      <c r="F68" s="582"/>
      <c r="G68" s="582"/>
      <c r="H68" s="420">
        <f aca="true" t="shared" si="3" ref="H68:H75">E68+F68+G68</f>
        <v>0</v>
      </c>
    </row>
    <row r="69" spans="1:8" s="575" customFormat="1" ht="12.75" customHeight="1">
      <c r="A69" s="250" t="s">
        <v>99</v>
      </c>
      <c r="B69" s="594"/>
      <c r="C69" s="609"/>
      <c r="D69" s="596" t="s">
        <v>100</v>
      </c>
      <c r="E69" s="666">
        <f>FBA!G77</f>
        <v>0</v>
      </c>
      <c r="F69" s="582"/>
      <c r="G69" s="582"/>
      <c r="H69" s="420">
        <f t="shared" si="3"/>
        <v>0</v>
      </c>
    </row>
    <row r="70" spans="1:8" s="575" customFormat="1" ht="12.75" customHeight="1">
      <c r="A70" s="250" t="s">
        <v>37</v>
      </c>
      <c r="B70" s="604"/>
      <c r="C70" s="615" t="s">
        <v>101</v>
      </c>
      <c r="D70" s="616"/>
      <c r="E70" s="666">
        <f>FBA!G78</f>
        <v>0</v>
      </c>
      <c r="F70" s="582"/>
      <c r="G70" s="582"/>
      <c r="H70" s="420">
        <f t="shared" si="3"/>
        <v>0</v>
      </c>
    </row>
    <row r="71" spans="1:8" s="575" customFormat="1" ht="12.75" customHeight="1">
      <c r="A71" s="250" t="s">
        <v>39</v>
      </c>
      <c r="B71" s="617"/>
      <c r="C71" s="595" t="s">
        <v>102</v>
      </c>
      <c r="D71" s="618"/>
      <c r="E71" s="666">
        <f>FBA!G79</f>
        <v>0</v>
      </c>
      <c r="F71" s="582"/>
      <c r="G71" s="582"/>
      <c r="H71" s="420">
        <f t="shared" si="3"/>
        <v>0</v>
      </c>
    </row>
    <row r="72" spans="1:8" s="575" customFormat="1" ht="12.75" customHeight="1">
      <c r="A72" s="250" t="s">
        <v>41</v>
      </c>
      <c r="B72" s="584"/>
      <c r="C72" s="585" t="s">
        <v>103</v>
      </c>
      <c r="D72" s="587"/>
      <c r="E72" s="666">
        <f>FBA!G80</f>
        <v>33927.11</v>
      </c>
      <c r="F72" s="582"/>
      <c r="G72" s="582"/>
      <c r="H72" s="420">
        <f t="shared" si="3"/>
        <v>33927.11</v>
      </c>
    </row>
    <row r="73" spans="1:8" s="575" customFormat="1" ht="12.75" customHeight="1">
      <c r="A73" s="250" t="s">
        <v>43</v>
      </c>
      <c r="B73" s="584"/>
      <c r="C73" s="585" t="s">
        <v>104</v>
      </c>
      <c r="D73" s="587"/>
      <c r="E73" s="666">
        <f>FBA!G81</f>
        <v>0</v>
      </c>
      <c r="F73" s="582"/>
      <c r="G73" s="582"/>
      <c r="H73" s="420">
        <f t="shared" si="3"/>
        <v>0</v>
      </c>
    </row>
    <row r="74" spans="1:8" s="575" customFormat="1" ht="12.75" customHeight="1">
      <c r="A74" s="583" t="s">
        <v>105</v>
      </c>
      <c r="B74" s="594"/>
      <c r="C74" s="595" t="s">
        <v>106</v>
      </c>
      <c r="D74" s="596"/>
      <c r="E74" s="666">
        <f>FBA!G82</f>
        <v>169893.26</v>
      </c>
      <c r="F74" s="582"/>
      <c r="G74" s="582"/>
      <c r="H74" s="420">
        <f t="shared" si="3"/>
        <v>169893.26</v>
      </c>
    </row>
    <row r="75" spans="1:8" s="575" customFormat="1" ht="12.75" customHeight="1">
      <c r="A75" s="583" t="s">
        <v>107</v>
      </c>
      <c r="B75" s="584"/>
      <c r="C75" s="585" t="s">
        <v>108</v>
      </c>
      <c r="D75" s="587"/>
      <c r="E75" s="666">
        <f>FBA!G83</f>
        <v>0</v>
      </c>
      <c r="F75" s="582"/>
      <c r="G75" s="582"/>
      <c r="H75" s="420">
        <f t="shared" si="3"/>
        <v>0</v>
      </c>
    </row>
    <row r="76" spans="1:8" s="575" customFormat="1" ht="12.75" customHeight="1">
      <c r="A76" s="431" t="s">
        <v>109</v>
      </c>
      <c r="B76" s="663" t="s">
        <v>110</v>
      </c>
      <c r="C76" s="664"/>
      <c r="D76" s="665"/>
      <c r="E76" s="431">
        <f>E77+E78+E81+E82</f>
        <v>10646.540000000039</v>
      </c>
      <c r="F76" s="431">
        <f>F77+F78+F81+F82</f>
        <v>0</v>
      </c>
      <c r="G76" s="431">
        <f>G77+G78+G81+G82</f>
        <v>0</v>
      </c>
      <c r="H76" s="431">
        <f>H77+H78+H81+H82</f>
        <v>10646.540000000039</v>
      </c>
    </row>
    <row r="77" spans="1:8" s="575" customFormat="1" ht="12.75" customHeight="1">
      <c r="A77" s="582" t="s">
        <v>11</v>
      </c>
      <c r="B77" s="597" t="s">
        <v>111</v>
      </c>
      <c r="C77" s="584"/>
      <c r="D77" s="610"/>
      <c r="E77" s="666">
        <f>FBA!G85</f>
        <v>0</v>
      </c>
      <c r="F77" s="582"/>
      <c r="G77" s="582"/>
      <c r="H77" s="420">
        <f>E77+F77+G77</f>
        <v>0</v>
      </c>
    </row>
    <row r="78" spans="1:8" s="575" customFormat="1" ht="12.75" customHeight="1">
      <c r="A78" s="420" t="s">
        <v>23</v>
      </c>
      <c r="B78" s="650" t="s">
        <v>112</v>
      </c>
      <c r="C78" s="658"/>
      <c r="D78" s="659"/>
      <c r="E78" s="420">
        <f>E79+E80</f>
        <v>0</v>
      </c>
      <c r="F78" s="420">
        <f>F79+F80</f>
        <v>0</v>
      </c>
      <c r="G78" s="420">
        <f>G79+G80</f>
        <v>0</v>
      </c>
      <c r="H78" s="420">
        <f>H79+H80</f>
        <v>0</v>
      </c>
    </row>
    <row r="79" spans="1:8" s="575" customFormat="1" ht="12.75" customHeight="1">
      <c r="A79" s="583" t="s">
        <v>25</v>
      </c>
      <c r="B79" s="584"/>
      <c r="C79" s="585" t="s">
        <v>113</v>
      </c>
      <c r="D79" s="587"/>
      <c r="E79" s="666">
        <f>FBA!G87</f>
        <v>0</v>
      </c>
      <c r="F79" s="582"/>
      <c r="G79" s="582"/>
      <c r="H79" s="420">
        <f>E79+F79+G79</f>
        <v>0</v>
      </c>
    </row>
    <row r="80" spans="1:8" s="575" customFormat="1" ht="12.75" customHeight="1">
      <c r="A80" s="583" t="s">
        <v>27</v>
      </c>
      <c r="B80" s="584"/>
      <c r="C80" s="585" t="s">
        <v>114</v>
      </c>
      <c r="D80" s="587"/>
      <c r="E80" s="666">
        <f>FBA!G88</f>
        <v>0</v>
      </c>
      <c r="F80" s="582"/>
      <c r="G80" s="582"/>
      <c r="H80" s="420">
        <f>E80+F80+G80</f>
        <v>0</v>
      </c>
    </row>
    <row r="81" spans="1:8" s="575" customFormat="1" ht="12.75" customHeight="1">
      <c r="A81" s="249" t="s">
        <v>45</v>
      </c>
      <c r="B81" s="609" t="s">
        <v>115</v>
      </c>
      <c r="C81" s="609"/>
      <c r="D81" s="571"/>
      <c r="E81" s="666">
        <f>FBA!G89</f>
        <v>0</v>
      </c>
      <c r="F81" s="582"/>
      <c r="G81" s="582"/>
      <c r="H81" s="420">
        <f>E81+F81+G81</f>
        <v>0</v>
      </c>
    </row>
    <row r="82" spans="1:8" s="575" customFormat="1" ht="12.75" customHeight="1">
      <c r="A82" s="654" t="s">
        <v>47</v>
      </c>
      <c r="B82" s="655" t="s">
        <v>116</v>
      </c>
      <c r="C82" s="656"/>
      <c r="D82" s="657"/>
      <c r="E82" s="420">
        <f>E83+E84</f>
        <v>10646.540000000039</v>
      </c>
      <c r="F82" s="420">
        <f>F83+F84</f>
        <v>0</v>
      </c>
      <c r="G82" s="420">
        <f>G83+G84</f>
        <v>0</v>
      </c>
      <c r="H82" s="420">
        <f>H83+H84</f>
        <v>10646.540000000039</v>
      </c>
    </row>
    <row r="83" spans="1:8" s="575" customFormat="1" ht="12.75" customHeight="1">
      <c r="A83" s="583" t="s">
        <v>117</v>
      </c>
      <c r="B83" s="580"/>
      <c r="C83" s="585" t="s">
        <v>118</v>
      </c>
      <c r="D83" s="621"/>
      <c r="E83" s="666">
        <f>FBA!G91</f>
        <v>9647.350000000039</v>
      </c>
      <c r="F83" s="582"/>
      <c r="G83" s="582"/>
      <c r="H83" s="420">
        <f>E83+F83+G83</f>
        <v>9647.350000000039</v>
      </c>
    </row>
    <row r="84" spans="1:8" s="575" customFormat="1" ht="12.75" customHeight="1">
      <c r="A84" s="583" t="s">
        <v>119</v>
      </c>
      <c r="B84" s="580"/>
      <c r="C84" s="585" t="s">
        <v>120</v>
      </c>
      <c r="D84" s="621"/>
      <c r="E84" s="666">
        <f>FBA!G92</f>
        <v>999.19</v>
      </c>
      <c r="F84" s="582"/>
      <c r="G84" s="582"/>
      <c r="H84" s="420">
        <f>E84+F84+G84</f>
        <v>999.19</v>
      </c>
    </row>
    <row r="85" spans="1:8" s="575" customFormat="1" ht="12.75" customHeight="1">
      <c r="A85" s="578" t="s">
        <v>121</v>
      </c>
      <c r="B85" s="619" t="s">
        <v>122</v>
      </c>
      <c r="C85" s="620"/>
      <c r="D85" s="620"/>
      <c r="E85" s="666">
        <f>FBA!G93</f>
        <v>0</v>
      </c>
      <c r="F85" s="582"/>
      <c r="G85" s="582"/>
      <c r="H85" s="420">
        <f>E85+F85+G85</f>
        <v>0</v>
      </c>
    </row>
    <row r="86" spans="1:8" s="575" customFormat="1" ht="25.5" customHeight="1">
      <c r="A86" s="578"/>
      <c r="B86" s="1032" t="s">
        <v>123</v>
      </c>
      <c r="C86" s="1191"/>
      <c r="D86" s="1187"/>
      <c r="E86" s="431">
        <f>E51+E56+E76+E85</f>
        <v>3638432.11</v>
      </c>
      <c r="F86" s="431">
        <f>F51+F56+F76+F85</f>
        <v>0</v>
      </c>
      <c r="G86" s="431">
        <f>G51+G56+G76+G85</f>
        <v>0</v>
      </c>
      <c r="H86" s="431">
        <f>H51+H56+H76+H85</f>
        <v>3638432.11</v>
      </c>
    </row>
    <row r="87" spans="1:8" s="575" customFormat="1" ht="12.75">
      <c r="A87" s="622"/>
      <c r="B87" s="623"/>
      <c r="C87" s="623"/>
      <c r="D87" s="623"/>
      <c r="E87" s="573"/>
      <c r="F87" s="573"/>
      <c r="G87" s="573"/>
      <c r="H87" s="573"/>
    </row>
    <row r="88" spans="1:8" s="575" customFormat="1" ht="12.75" customHeight="1">
      <c r="A88" s="1192" t="s">
        <v>820</v>
      </c>
      <c r="B88" s="1192"/>
      <c r="C88" s="1192"/>
      <c r="D88" s="1192"/>
      <c r="E88" s="1192"/>
      <c r="F88" s="1192"/>
      <c r="G88" s="1192"/>
      <c r="H88" s="1192"/>
    </row>
    <row r="89" spans="1:8" s="575" customFormat="1" ht="12.75">
      <c r="A89" s="858"/>
      <c r="B89" s="858"/>
      <c r="C89" s="858"/>
      <c r="D89" s="858"/>
      <c r="E89" s="858"/>
      <c r="F89" s="858"/>
      <c r="G89" s="858"/>
      <c r="H89" s="858"/>
    </row>
    <row r="90" spans="1:8" s="575" customFormat="1" ht="12.75">
      <c r="A90" s="65"/>
      <c r="B90" s="65"/>
      <c r="C90" s="65"/>
      <c r="D90" s="65"/>
      <c r="E90" s="624"/>
      <c r="F90" s="624"/>
      <c r="G90" s="624"/>
      <c r="H90" s="624"/>
    </row>
    <row r="91" s="575" customFormat="1" ht="12.75"/>
    <row r="92" s="575" customFormat="1" ht="12.75"/>
    <row r="93" s="575" customFormat="1" ht="12.75"/>
    <row r="94" s="575" customFormat="1" ht="12.75"/>
    <row r="95" s="575" customFormat="1" ht="12.75"/>
    <row r="96" s="575" customFormat="1" ht="12.75"/>
    <row r="97" s="575" customFormat="1" ht="12.75"/>
    <row r="98" s="575" customFormat="1" ht="12.75"/>
    <row r="99" s="575" customFormat="1" ht="12.75"/>
    <row r="100" s="575" customFormat="1" ht="12.75"/>
    <row r="101" s="575" customFormat="1" ht="12.75"/>
    <row r="102" s="575" customFormat="1" ht="12.75"/>
    <row r="103" s="575" customFormat="1" ht="12.75"/>
    <row r="104" s="575" customFormat="1" ht="12.75"/>
    <row r="105" s="575" customFormat="1" ht="12.75"/>
    <row r="106" s="575" customFormat="1" ht="12.75"/>
    <row r="107" s="575" customFormat="1" ht="12.75"/>
    <row r="108" s="575" customFormat="1" ht="12.75"/>
    <row r="109" s="575" customFormat="1" ht="12.75"/>
    <row r="110" s="575" customFormat="1" ht="12.75"/>
    <row r="111" s="575" customFormat="1" ht="12.75"/>
    <row r="112" s="575" customFormat="1" ht="12.75"/>
    <row r="113" s="575" customFormat="1" ht="12.75"/>
  </sheetData>
  <sheetProtection/>
  <mergeCells count="18">
    <mergeCell ref="A89:D89"/>
    <mergeCell ref="E89:H89"/>
    <mergeCell ref="B11:D11"/>
    <mergeCell ref="C39:D39"/>
    <mergeCell ref="C45:D45"/>
    <mergeCell ref="B54:D54"/>
    <mergeCell ref="B86:D86"/>
    <mergeCell ref="A88:H88"/>
    <mergeCell ref="E1:H1"/>
    <mergeCell ref="E2:H2"/>
    <mergeCell ref="A5:H6"/>
    <mergeCell ref="A7:D7"/>
    <mergeCell ref="A8:H8"/>
    <mergeCell ref="A9:A10"/>
    <mergeCell ref="B9:D10"/>
    <mergeCell ref="E9:E10"/>
    <mergeCell ref="F9:G9"/>
    <mergeCell ref="H9:H10"/>
  </mergeCells>
  <printOptions/>
  <pageMargins left="0.5118110236220472" right="0.31496062992125984" top="0.35433070866141736" bottom="0.15748031496062992" header="0.31496062992125984" footer="0.31496062992125984"/>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54"/>
  <sheetViews>
    <sheetView zoomScalePageLayoutView="0" workbookViewId="0" topLeftCell="A26">
      <selection activeCell="K22" sqref="K22"/>
    </sheetView>
  </sheetViews>
  <sheetFormatPr defaultColWidth="9.140625" defaultRowHeight="12.75"/>
  <cols>
    <col min="1" max="1" width="5.421875" style="626" bestFit="1" customWidth="1"/>
    <col min="2" max="2" width="1.57421875" style="626" hidden="1" customWidth="1"/>
    <col min="3" max="3" width="29.421875" style="626" customWidth="1"/>
    <col min="4" max="4" width="18.28125" style="626" customWidth="1"/>
    <col min="5" max="5" width="12.00390625" style="626" customWidth="1"/>
    <col min="6" max="6" width="11.7109375" style="626" customWidth="1"/>
    <col min="7" max="7" width="13.28125" style="626" customWidth="1"/>
    <col min="8" max="9" width="12.7109375" style="626" customWidth="1"/>
    <col min="10" max="10" width="14.7109375" style="626" customWidth="1"/>
    <col min="11" max="11" width="12.7109375" style="626" customWidth="1"/>
    <col min="12" max="16384" width="9.140625" style="626" customWidth="1"/>
  </cols>
  <sheetData>
    <row r="1" spans="4:11" ht="12.75">
      <c r="D1" s="625" t="s">
        <v>811</v>
      </c>
      <c r="G1" s="1193"/>
      <c r="H1" s="1193"/>
      <c r="I1" s="1193"/>
      <c r="J1" s="1193"/>
      <c r="K1" s="1193"/>
    </row>
    <row r="2" spans="4:11" ht="15.75" customHeight="1">
      <c r="D2" s="627"/>
      <c r="E2" s="627"/>
      <c r="F2" s="627"/>
      <c r="G2" s="1194" t="s">
        <v>803</v>
      </c>
      <c r="H2" s="1195"/>
      <c r="I2" s="1195"/>
      <c r="J2" s="1195"/>
      <c r="K2" s="1195"/>
    </row>
    <row r="3" spans="4:11" ht="15.75" customHeight="1">
      <c r="D3" s="627"/>
      <c r="E3" s="627"/>
      <c r="F3" s="627"/>
      <c r="G3" s="1195"/>
      <c r="H3" s="1195"/>
      <c r="I3" s="1195"/>
      <c r="J3" s="1195"/>
      <c r="K3" s="1195"/>
    </row>
    <row r="4" spans="4:11" ht="15.75" customHeight="1">
      <c r="D4" s="627" t="s">
        <v>812</v>
      </c>
      <c r="E4" s="627"/>
      <c r="F4" s="627"/>
      <c r="G4" s="627" t="s">
        <v>813</v>
      </c>
      <c r="H4" s="628"/>
      <c r="I4" s="627"/>
      <c r="J4" s="627"/>
      <c r="K4" s="627"/>
    </row>
    <row r="6" spans="1:11" ht="15.75" customHeight="1">
      <c r="A6" s="1196" t="s">
        <v>814</v>
      </c>
      <c r="B6" s="1196"/>
      <c r="C6" s="1196"/>
      <c r="D6" s="1196"/>
      <c r="E6" s="1196"/>
      <c r="F6" s="1196"/>
      <c r="G6" s="1196"/>
      <c r="H6" s="1196"/>
      <c r="I6" s="1196"/>
      <c r="J6" s="1196"/>
      <c r="K6" s="1196"/>
    </row>
    <row r="7" spans="1:11" ht="29.25" customHeight="1">
      <c r="A7" s="1196"/>
      <c r="B7" s="1196"/>
      <c r="C7" s="1196"/>
      <c r="D7" s="1196"/>
      <c r="E7" s="1196"/>
      <c r="F7" s="1196"/>
      <c r="G7" s="1196"/>
      <c r="H7" s="1196"/>
      <c r="I7" s="1196"/>
      <c r="J7" s="1196"/>
      <c r="K7" s="1196"/>
    </row>
    <row r="8" spans="1:11" ht="15">
      <c r="A8" s="1197"/>
      <c r="B8" s="1198"/>
      <c r="C8" s="1198"/>
      <c r="D8" s="1198"/>
      <c r="E8" s="1198"/>
      <c r="F8" s="1198"/>
      <c r="G8" s="1198"/>
      <c r="H8" s="1198"/>
      <c r="I8" s="1198"/>
      <c r="J8" s="1198"/>
      <c r="K8" s="1198"/>
    </row>
    <row r="9" spans="1:11" ht="14.25">
      <c r="A9" s="1199" t="s">
        <v>815</v>
      </c>
      <c r="B9" s="1200"/>
      <c r="C9" s="1200"/>
      <c r="D9" s="1200"/>
      <c r="E9" s="1200"/>
      <c r="F9" s="1200"/>
      <c r="G9" s="1200"/>
      <c r="H9" s="1200"/>
      <c r="I9" s="1200"/>
      <c r="J9" s="1200"/>
      <c r="K9" s="1200"/>
    </row>
    <row r="10" spans="1:11" ht="15">
      <c r="A10" s="1201"/>
      <c r="B10" s="1198"/>
      <c r="C10" s="1198"/>
      <c r="D10" s="1198"/>
      <c r="E10" s="1198"/>
      <c r="F10" s="1198"/>
      <c r="G10" s="1202"/>
      <c r="H10" s="1198"/>
      <c r="I10" s="1198"/>
      <c r="J10" s="1198"/>
      <c r="K10" s="1198"/>
    </row>
    <row r="11" spans="1:11" s="637" customFormat="1" ht="78.75" customHeight="1">
      <c r="A11" s="1203" t="s">
        <v>4</v>
      </c>
      <c r="B11" s="1204"/>
      <c r="C11" s="1203" t="s">
        <v>5</v>
      </c>
      <c r="D11" s="1207"/>
      <c r="E11" s="1207"/>
      <c r="F11" s="1204"/>
      <c r="G11" s="1209" t="s">
        <v>213</v>
      </c>
      <c r="H11" s="1209" t="s">
        <v>135</v>
      </c>
      <c r="I11" s="1211" t="s">
        <v>806</v>
      </c>
      <c r="J11" s="1212"/>
      <c r="K11" s="1213" t="s">
        <v>816</v>
      </c>
    </row>
    <row r="12" spans="1:11" s="637" customFormat="1" ht="37.5" customHeight="1">
      <c r="A12" s="1205"/>
      <c r="B12" s="1206"/>
      <c r="C12" s="1205"/>
      <c r="D12" s="1208"/>
      <c r="E12" s="1208"/>
      <c r="F12" s="1206"/>
      <c r="G12" s="1210"/>
      <c r="H12" s="1210"/>
      <c r="I12" s="578" t="s">
        <v>808</v>
      </c>
      <c r="J12" s="578" t="s">
        <v>817</v>
      </c>
      <c r="K12" s="1214"/>
    </row>
    <row r="13" spans="1:11" s="637" customFormat="1" ht="15.75">
      <c r="A13" s="629">
        <v>1</v>
      </c>
      <c r="B13" s="629"/>
      <c r="C13" s="1215">
        <v>2</v>
      </c>
      <c r="D13" s="1216"/>
      <c r="E13" s="1216"/>
      <c r="F13" s="1217"/>
      <c r="G13" s="629">
        <v>3</v>
      </c>
      <c r="H13" s="630">
        <v>4</v>
      </c>
      <c r="I13" s="631">
        <v>5</v>
      </c>
      <c r="J13" s="631">
        <v>6</v>
      </c>
      <c r="K13" s="630" t="s">
        <v>818</v>
      </c>
    </row>
    <row r="14" spans="1:11" ht="15.75">
      <c r="A14" s="668" t="s">
        <v>9</v>
      </c>
      <c r="B14" s="667" t="s">
        <v>136</v>
      </c>
      <c r="C14" s="1218" t="s">
        <v>136</v>
      </c>
      <c r="D14" s="1219"/>
      <c r="E14" s="1219"/>
      <c r="F14" s="1219"/>
      <c r="G14" s="667"/>
      <c r="H14" s="671">
        <f>H15+H20+H21</f>
        <v>3665891.34</v>
      </c>
      <c r="I14" s="671">
        <f>I15+I20+I21</f>
        <v>0</v>
      </c>
      <c r="J14" s="671">
        <f>J15+J20+J21</f>
        <v>0</v>
      </c>
      <c r="K14" s="671">
        <f>K15+K20+K21</f>
        <v>3665891.34</v>
      </c>
    </row>
    <row r="15" spans="1:11" ht="15.75">
      <c r="A15" s="669" t="s">
        <v>11</v>
      </c>
      <c r="B15" s="670" t="s">
        <v>137</v>
      </c>
      <c r="C15" s="1220" t="s">
        <v>137</v>
      </c>
      <c r="D15" s="1220"/>
      <c r="E15" s="1220"/>
      <c r="F15" s="1220"/>
      <c r="G15" s="667"/>
      <c r="H15" s="675">
        <f>SUM(H16:H19)</f>
        <v>3606853.7199999997</v>
      </c>
      <c r="I15" s="675">
        <f>SUM(I16:I19)</f>
        <v>0</v>
      </c>
      <c r="J15" s="675">
        <f>SUM(J16:J19)</f>
        <v>0</v>
      </c>
      <c r="K15" s="675">
        <f>SUM(K16:K19)</f>
        <v>3606853.7199999997</v>
      </c>
    </row>
    <row r="16" spans="1:11" ht="15.75">
      <c r="A16" s="633" t="s">
        <v>138</v>
      </c>
      <c r="B16" s="634" t="s">
        <v>78</v>
      </c>
      <c r="C16" s="1221" t="s">
        <v>78</v>
      </c>
      <c r="D16" s="1221"/>
      <c r="E16" s="1221"/>
      <c r="F16" s="1221"/>
      <c r="G16" s="635"/>
      <c r="H16" s="679">
        <f>VRA!I23</f>
        <v>2859181.31</v>
      </c>
      <c r="I16" s="673"/>
      <c r="J16" s="673"/>
      <c r="K16" s="678">
        <f>H16+I16+J16</f>
        <v>2859181.31</v>
      </c>
    </row>
    <row r="17" spans="1:11" ht="15.75">
      <c r="A17" s="633" t="s">
        <v>139</v>
      </c>
      <c r="B17" s="636" t="s">
        <v>140</v>
      </c>
      <c r="C17" s="1222" t="s">
        <v>140</v>
      </c>
      <c r="D17" s="1222"/>
      <c r="E17" s="1222"/>
      <c r="F17" s="1222"/>
      <c r="G17" s="632"/>
      <c r="H17" s="679">
        <f>VRA!I24</f>
        <v>719545.74</v>
      </c>
      <c r="I17" s="673"/>
      <c r="J17" s="673"/>
      <c r="K17" s="678">
        <f>H17+I17+J17</f>
        <v>719545.74</v>
      </c>
    </row>
    <row r="18" spans="1:11" ht="15.75">
      <c r="A18" s="633" t="s">
        <v>141</v>
      </c>
      <c r="B18" s="634" t="s">
        <v>142</v>
      </c>
      <c r="C18" s="1222" t="s">
        <v>142</v>
      </c>
      <c r="D18" s="1222"/>
      <c r="E18" s="1222"/>
      <c r="F18" s="1222"/>
      <c r="G18" s="632"/>
      <c r="H18" s="679">
        <f>VRA!I25</f>
        <v>22528.66</v>
      </c>
      <c r="I18" s="673"/>
      <c r="J18" s="673"/>
      <c r="K18" s="678">
        <f>H18+I18+J18</f>
        <v>22528.66</v>
      </c>
    </row>
    <row r="19" spans="1:11" ht="15.75">
      <c r="A19" s="633" t="s">
        <v>143</v>
      </c>
      <c r="B19" s="636" t="s">
        <v>144</v>
      </c>
      <c r="C19" s="1222" t="s">
        <v>144</v>
      </c>
      <c r="D19" s="1222"/>
      <c r="E19" s="1222"/>
      <c r="F19" s="1222"/>
      <c r="G19" s="632"/>
      <c r="H19" s="679">
        <f>VRA!I26</f>
        <v>5598.01</v>
      </c>
      <c r="I19" s="673"/>
      <c r="J19" s="673"/>
      <c r="K19" s="678">
        <f>H19+I19+J19</f>
        <v>5598.01</v>
      </c>
    </row>
    <row r="20" spans="1:11" ht="15.75">
      <c r="A20" s="633" t="s">
        <v>23</v>
      </c>
      <c r="B20" s="634" t="s">
        <v>145</v>
      </c>
      <c r="C20" s="1222" t="s">
        <v>145</v>
      </c>
      <c r="D20" s="1222"/>
      <c r="E20" s="1222"/>
      <c r="F20" s="1222"/>
      <c r="G20" s="632"/>
      <c r="H20" s="679">
        <f>VRA!I27</f>
        <v>0</v>
      </c>
      <c r="I20" s="673"/>
      <c r="J20" s="673"/>
      <c r="K20" s="678">
        <f>H20+I20+J20</f>
        <v>0</v>
      </c>
    </row>
    <row r="21" spans="1:11" ht="15.75">
      <c r="A21" s="669" t="s">
        <v>45</v>
      </c>
      <c r="B21" s="670" t="s">
        <v>146</v>
      </c>
      <c r="C21" s="1223" t="s">
        <v>146</v>
      </c>
      <c r="D21" s="1223"/>
      <c r="E21" s="1223"/>
      <c r="F21" s="1223"/>
      <c r="G21" s="667"/>
      <c r="H21" s="679">
        <f>H22-H23</f>
        <v>59037.62</v>
      </c>
      <c r="I21" s="675">
        <f>I22-I23</f>
        <v>0</v>
      </c>
      <c r="J21" s="675">
        <f>J22-J23</f>
        <v>0</v>
      </c>
      <c r="K21" s="675">
        <f>K22-K23</f>
        <v>59037.62</v>
      </c>
    </row>
    <row r="22" spans="1:11" ht="15.75">
      <c r="A22" s="633" t="s">
        <v>147</v>
      </c>
      <c r="B22" s="636" t="s">
        <v>148</v>
      </c>
      <c r="C22" s="1222" t="s">
        <v>148</v>
      </c>
      <c r="D22" s="1222"/>
      <c r="E22" s="1222"/>
      <c r="F22" s="1222"/>
      <c r="G22" s="632"/>
      <c r="H22" s="679">
        <f>VRA!I29</f>
        <v>59037.62</v>
      </c>
      <c r="I22" s="673"/>
      <c r="J22" s="673"/>
      <c r="K22" s="678">
        <f>H22+I22+J22</f>
        <v>59037.62</v>
      </c>
    </row>
    <row r="23" spans="1:11" ht="15.75">
      <c r="A23" s="633" t="s">
        <v>149</v>
      </c>
      <c r="B23" s="636" t="s">
        <v>150</v>
      </c>
      <c r="C23" s="1222" t="s">
        <v>150</v>
      </c>
      <c r="D23" s="1222"/>
      <c r="E23" s="1222"/>
      <c r="F23" s="1222"/>
      <c r="G23" s="632"/>
      <c r="H23" s="679">
        <f>VRA!I30</f>
        <v>0</v>
      </c>
      <c r="I23" s="673"/>
      <c r="J23" s="673"/>
      <c r="K23" s="678">
        <f>H23+I23+J23</f>
        <v>0</v>
      </c>
    </row>
    <row r="24" spans="1:11" ht="15.75">
      <c r="A24" s="668" t="s">
        <v>48</v>
      </c>
      <c r="B24" s="667" t="s">
        <v>151</v>
      </c>
      <c r="C24" s="1218" t="s">
        <v>151</v>
      </c>
      <c r="D24" s="1218"/>
      <c r="E24" s="1218"/>
      <c r="F24" s="1218"/>
      <c r="G24" s="667"/>
      <c r="H24" s="671">
        <f>SUM(H25:H38)</f>
        <v>3674542.05</v>
      </c>
      <c r="I24" s="671">
        <f>SUM(I25:I38)</f>
        <v>0</v>
      </c>
      <c r="J24" s="671">
        <f>SUM(J25:J38)</f>
        <v>0</v>
      </c>
      <c r="K24" s="671">
        <f>SUM(K25:K38)</f>
        <v>3674542.05</v>
      </c>
    </row>
    <row r="25" spans="1:11" ht="15.75">
      <c r="A25" s="633" t="s">
        <v>11</v>
      </c>
      <c r="B25" s="634" t="s">
        <v>152</v>
      </c>
      <c r="C25" s="1222" t="s">
        <v>153</v>
      </c>
      <c r="D25" s="1224"/>
      <c r="E25" s="1224"/>
      <c r="F25" s="1224"/>
      <c r="G25" s="632"/>
      <c r="H25" s="679">
        <f>VRA!I32</f>
        <v>3149458.11</v>
      </c>
      <c r="I25" s="673"/>
      <c r="J25" s="673"/>
      <c r="K25" s="678">
        <f aca="true" t="shared" si="0" ref="K25:K38">H25+I25+J25</f>
        <v>3149458.11</v>
      </c>
    </row>
    <row r="26" spans="1:11" ht="15.75">
      <c r="A26" s="633" t="s">
        <v>23</v>
      </c>
      <c r="B26" s="634" t="s">
        <v>154</v>
      </c>
      <c r="C26" s="1222" t="s">
        <v>155</v>
      </c>
      <c r="D26" s="1224"/>
      <c r="E26" s="1224"/>
      <c r="F26" s="1224"/>
      <c r="G26" s="632"/>
      <c r="H26" s="679">
        <f>VRA!I33</f>
        <v>128049.54</v>
      </c>
      <c r="I26" s="673"/>
      <c r="J26" s="673"/>
      <c r="K26" s="678">
        <f t="shared" si="0"/>
        <v>128049.54</v>
      </c>
    </row>
    <row r="27" spans="1:11" ht="15.75">
      <c r="A27" s="633" t="s">
        <v>45</v>
      </c>
      <c r="B27" s="634" t="s">
        <v>156</v>
      </c>
      <c r="C27" s="1222" t="s">
        <v>157</v>
      </c>
      <c r="D27" s="1224"/>
      <c r="E27" s="1224"/>
      <c r="F27" s="1224"/>
      <c r="G27" s="636"/>
      <c r="H27" s="679">
        <f>VRA!I34</f>
        <v>155718.42</v>
      </c>
      <c r="I27" s="674"/>
      <c r="J27" s="674"/>
      <c r="K27" s="678">
        <f t="shared" si="0"/>
        <v>155718.42</v>
      </c>
    </row>
    <row r="28" spans="1:11" ht="15.75">
      <c r="A28" s="633" t="s">
        <v>47</v>
      </c>
      <c r="B28" s="634" t="s">
        <v>158</v>
      </c>
      <c r="C28" s="1221" t="s">
        <v>159</v>
      </c>
      <c r="D28" s="1224"/>
      <c r="E28" s="1224"/>
      <c r="F28" s="1224"/>
      <c r="G28" s="636"/>
      <c r="H28" s="679">
        <f>VRA!I35</f>
        <v>4437.05</v>
      </c>
      <c r="I28" s="674"/>
      <c r="J28" s="674"/>
      <c r="K28" s="678">
        <f t="shared" si="0"/>
        <v>4437.05</v>
      </c>
    </row>
    <row r="29" spans="1:11" ht="15.75">
      <c r="A29" s="633" t="s">
        <v>73</v>
      </c>
      <c r="B29" s="634" t="s">
        <v>160</v>
      </c>
      <c r="C29" s="1221" t="s">
        <v>161</v>
      </c>
      <c r="D29" s="1224"/>
      <c r="E29" s="1224"/>
      <c r="F29" s="1224"/>
      <c r="G29" s="636"/>
      <c r="H29" s="679">
        <f>VRA!I36</f>
        <v>1397</v>
      </c>
      <c r="I29" s="674"/>
      <c r="J29" s="674"/>
      <c r="K29" s="678">
        <f t="shared" si="0"/>
        <v>1397</v>
      </c>
    </row>
    <row r="30" spans="1:11" ht="15.75">
      <c r="A30" s="633" t="s">
        <v>162</v>
      </c>
      <c r="B30" s="634" t="s">
        <v>163</v>
      </c>
      <c r="C30" s="1221" t="s">
        <v>164</v>
      </c>
      <c r="D30" s="1224"/>
      <c r="E30" s="1224"/>
      <c r="F30" s="1224"/>
      <c r="G30" s="636"/>
      <c r="H30" s="679">
        <f>VRA!I37</f>
        <v>11934</v>
      </c>
      <c r="I30" s="674"/>
      <c r="J30" s="674"/>
      <c r="K30" s="678">
        <f t="shared" si="0"/>
        <v>11934</v>
      </c>
    </row>
    <row r="31" spans="1:11" ht="15.75">
      <c r="A31" s="633" t="s">
        <v>165</v>
      </c>
      <c r="B31" s="634" t="s">
        <v>166</v>
      </c>
      <c r="C31" s="1221" t="s">
        <v>167</v>
      </c>
      <c r="D31" s="1224"/>
      <c r="E31" s="1224"/>
      <c r="F31" s="1224"/>
      <c r="G31" s="636"/>
      <c r="H31" s="679">
        <f>VRA!I38</f>
        <v>5364.81</v>
      </c>
      <c r="I31" s="674"/>
      <c r="J31" s="674"/>
      <c r="K31" s="678">
        <f t="shared" si="0"/>
        <v>5364.81</v>
      </c>
    </row>
    <row r="32" spans="1:11" ht="15.75">
      <c r="A32" s="633" t="s">
        <v>168</v>
      </c>
      <c r="B32" s="634" t="s">
        <v>169</v>
      </c>
      <c r="C32" s="1222" t="s">
        <v>169</v>
      </c>
      <c r="D32" s="1224"/>
      <c r="E32" s="1224"/>
      <c r="F32" s="1224"/>
      <c r="G32" s="636"/>
      <c r="H32" s="679">
        <f>VRA!I39</f>
        <v>0</v>
      </c>
      <c r="I32" s="674"/>
      <c r="J32" s="674"/>
      <c r="K32" s="678">
        <f t="shared" si="0"/>
        <v>0</v>
      </c>
    </row>
    <row r="33" spans="1:11" ht="15.75">
      <c r="A33" s="633" t="s">
        <v>170</v>
      </c>
      <c r="B33" s="634" t="s">
        <v>171</v>
      </c>
      <c r="C33" s="1221" t="s">
        <v>171</v>
      </c>
      <c r="D33" s="1224"/>
      <c r="E33" s="1224"/>
      <c r="F33" s="1224"/>
      <c r="G33" s="636"/>
      <c r="H33" s="679">
        <f>VRA!I40</f>
        <v>126759.27</v>
      </c>
      <c r="I33" s="674"/>
      <c r="J33" s="674"/>
      <c r="K33" s="678">
        <f t="shared" si="0"/>
        <v>126759.27</v>
      </c>
    </row>
    <row r="34" spans="1:11" ht="15.75" customHeight="1">
      <c r="A34" s="633" t="s">
        <v>172</v>
      </c>
      <c r="B34" s="634" t="s">
        <v>173</v>
      </c>
      <c r="C34" s="1222" t="s">
        <v>174</v>
      </c>
      <c r="D34" s="1222"/>
      <c r="E34" s="1222"/>
      <c r="F34" s="1222"/>
      <c r="G34" s="636"/>
      <c r="H34" s="679">
        <f>VRA!I41</f>
        <v>57878.08</v>
      </c>
      <c r="I34" s="674"/>
      <c r="J34" s="674"/>
      <c r="K34" s="678">
        <f t="shared" si="0"/>
        <v>57878.08</v>
      </c>
    </row>
    <row r="35" spans="1:11" ht="15.75" customHeight="1">
      <c r="A35" s="633" t="s">
        <v>175</v>
      </c>
      <c r="B35" s="634" t="s">
        <v>176</v>
      </c>
      <c r="C35" s="1222" t="s">
        <v>177</v>
      </c>
      <c r="D35" s="1224"/>
      <c r="E35" s="1224"/>
      <c r="F35" s="1224"/>
      <c r="G35" s="636"/>
      <c r="H35" s="679">
        <f>VRA!I42</f>
        <v>0</v>
      </c>
      <c r="I35" s="674"/>
      <c r="J35" s="674"/>
      <c r="K35" s="678">
        <f t="shared" si="0"/>
        <v>0</v>
      </c>
    </row>
    <row r="36" spans="1:11" ht="15.75">
      <c r="A36" s="633" t="s">
        <v>178</v>
      </c>
      <c r="B36" s="634" t="s">
        <v>179</v>
      </c>
      <c r="C36" s="1222" t="s">
        <v>180</v>
      </c>
      <c r="D36" s="1224"/>
      <c r="E36" s="1224"/>
      <c r="F36" s="1224"/>
      <c r="G36" s="636"/>
      <c r="H36" s="679">
        <f>VRA!I43</f>
        <v>0</v>
      </c>
      <c r="I36" s="674"/>
      <c r="J36" s="674"/>
      <c r="K36" s="678">
        <f t="shared" si="0"/>
        <v>0</v>
      </c>
    </row>
    <row r="37" spans="1:11" ht="15.75">
      <c r="A37" s="633" t="s">
        <v>181</v>
      </c>
      <c r="B37" s="634" t="s">
        <v>182</v>
      </c>
      <c r="C37" s="1222" t="s">
        <v>183</v>
      </c>
      <c r="D37" s="1224"/>
      <c r="E37" s="1224"/>
      <c r="F37" s="1224"/>
      <c r="G37" s="636"/>
      <c r="H37" s="679">
        <f>VRA!I44</f>
        <v>33545.77</v>
      </c>
      <c r="I37" s="674"/>
      <c r="J37" s="674"/>
      <c r="K37" s="678">
        <f t="shared" si="0"/>
        <v>33545.77</v>
      </c>
    </row>
    <row r="38" spans="1:11" ht="15.75">
      <c r="A38" s="633" t="s">
        <v>184</v>
      </c>
      <c r="B38" s="634" t="s">
        <v>185</v>
      </c>
      <c r="C38" s="1225" t="s">
        <v>186</v>
      </c>
      <c r="D38" s="1226"/>
      <c r="E38" s="1226"/>
      <c r="F38" s="1227"/>
      <c r="G38" s="636"/>
      <c r="H38" s="679">
        <f>VRA!I45</f>
        <v>0</v>
      </c>
      <c r="I38" s="674"/>
      <c r="J38" s="674"/>
      <c r="K38" s="678">
        <f t="shared" si="0"/>
        <v>0</v>
      </c>
    </row>
    <row r="39" spans="1:11" ht="15.75">
      <c r="A39" s="667" t="s">
        <v>50</v>
      </c>
      <c r="B39" s="677" t="s">
        <v>187</v>
      </c>
      <c r="C39" s="1228" t="s">
        <v>187</v>
      </c>
      <c r="D39" s="1229"/>
      <c r="E39" s="1229"/>
      <c r="F39" s="1230"/>
      <c r="G39" s="667"/>
      <c r="H39" s="671">
        <f>H14-H24</f>
        <v>-8650.709999999963</v>
      </c>
      <c r="I39" s="671">
        <f>I14-I24</f>
        <v>0</v>
      </c>
      <c r="J39" s="671">
        <f>J14-J24</f>
        <v>0</v>
      </c>
      <c r="K39" s="671">
        <f>K14-K24</f>
        <v>-8650.709999999963</v>
      </c>
    </row>
    <row r="40" spans="1:11" ht="15.75">
      <c r="A40" s="667" t="s">
        <v>76</v>
      </c>
      <c r="B40" s="667" t="s">
        <v>188</v>
      </c>
      <c r="C40" s="1231" t="s">
        <v>188</v>
      </c>
      <c r="D40" s="1229"/>
      <c r="E40" s="1229"/>
      <c r="F40" s="1230"/>
      <c r="G40" s="667"/>
      <c r="H40" s="671">
        <f>H41-H42-H43</f>
        <v>7110</v>
      </c>
      <c r="I40" s="671">
        <f>I41-I42-I43</f>
        <v>0</v>
      </c>
      <c r="J40" s="671">
        <f>J41-J42-J43</f>
        <v>0</v>
      </c>
      <c r="K40" s="671">
        <f>K41-K42-K43</f>
        <v>7110</v>
      </c>
    </row>
    <row r="41" spans="1:11" ht="15.75">
      <c r="A41" s="636" t="s">
        <v>189</v>
      </c>
      <c r="B41" s="634" t="s">
        <v>190</v>
      </c>
      <c r="C41" s="1225" t="s">
        <v>191</v>
      </c>
      <c r="D41" s="1226"/>
      <c r="E41" s="1226"/>
      <c r="F41" s="1227"/>
      <c r="G41" s="636"/>
      <c r="H41" s="679">
        <f>VRA!I48</f>
        <v>7110</v>
      </c>
      <c r="I41" s="674"/>
      <c r="J41" s="674"/>
      <c r="K41" s="678">
        <f aca="true" t="shared" si="1" ref="K41:K46">H41+I41+J41</f>
        <v>7110</v>
      </c>
    </row>
    <row r="42" spans="1:11" ht="15.75">
      <c r="A42" s="636" t="s">
        <v>23</v>
      </c>
      <c r="B42" s="634" t="s">
        <v>192</v>
      </c>
      <c r="C42" s="1225" t="s">
        <v>192</v>
      </c>
      <c r="D42" s="1226"/>
      <c r="E42" s="1226"/>
      <c r="F42" s="1227"/>
      <c r="G42" s="636"/>
      <c r="H42" s="679">
        <f>VRA!I49</f>
        <v>0</v>
      </c>
      <c r="I42" s="674"/>
      <c r="J42" s="674"/>
      <c r="K42" s="678">
        <f t="shared" si="1"/>
        <v>0</v>
      </c>
    </row>
    <row r="43" spans="1:11" ht="15.75">
      <c r="A43" s="636" t="s">
        <v>193</v>
      </c>
      <c r="B43" s="634" t="s">
        <v>194</v>
      </c>
      <c r="C43" s="1225" t="s">
        <v>195</v>
      </c>
      <c r="D43" s="1226"/>
      <c r="E43" s="1226"/>
      <c r="F43" s="1227"/>
      <c r="G43" s="636"/>
      <c r="H43" s="679">
        <f>VRA!I50</f>
        <v>0</v>
      </c>
      <c r="I43" s="674"/>
      <c r="J43" s="674"/>
      <c r="K43" s="678">
        <f t="shared" si="1"/>
        <v>0</v>
      </c>
    </row>
    <row r="44" spans="1:11" ht="15.75">
      <c r="A44" s="632" t="s">
        <v>83</v>
      </c>
      <c r="B44" s="635" t="s">
        <v>196</v>
      </c>
      <c r="C44" s="1232" t="s">
        <v>196</v>
      </c>
      <c r="D44" s="1233"/>
      <c r="E44" s="1233"/>
      <c r="F44" s="1234"/>
      <c r="G44" s="632"/>
      <c r="H44" s="680">
        <f>VRA!I51</f>
        <v>-40.14</v>
      </c>
      <c r="I44" s="673"/>
      <c r="J44" s="673"/>
      <c r="K44" s="672">
        <f t="shared" si="1"/>
        <v>-40.14</v>
      </c>
    </row>
    <row r="45" spans="1:11" ht="30" customHeight="1">
      <c r="A45" s="632" t="s">
        <v>109</v>
      </c>
      <c r="B45" s="635" t="s">
        <v>197</v>
      </c>
      <c r="C45" s="1235" t="s">
        <v>197</v>
      </c>
      <c r="D45" s="1236"/>
      <c r="E45" s="1236"/>
      <c r="F45" s="1237"/>
      <c r="G45" s="632"/>
      <c r="H45" s="680">
        <f>VRA!I52</f>
        <v>11228.2</v>
      </c>
      <c r="I45" s="673"/>
      <c r="J45" s="673"/>
      <c r="K45" s="672">
        <f t="shared" si="1"/>
        <v>11228.2</v>
      </c>
    </row>
    <row r="46" spans="1:11" ht="15.75">
      <c r="A46" s="632" t="s">
        <v>121</v>
      </c>
      <c r="B46" s="635" t="s">
        <v>198</v>
      </c>
      <c r="C46" s="1232" t="s">
        <v>198</v>
      </c>
      <c r="D46" s="1233"/>
      <c r="E46" s="1233"/>
      <c r="F46" s="1234"/>
      <c r="G46" s="632"/>
      <c r="H46" s="680">
        <f>VRA!I53</f>
        <v>0</v>
      </c>
      <c r="I46" s="673"/>
      <c r="J46" s="673"/>
      <c r="K46" s="672">
        <f t="shared" si="1"/>
        <v>0</v>
      </c>
    </row>
    <row r="47" spans="1:11" ht="30" customHeight="1">
      <c r="A47" s="667" t="s">
        <v>199</v>
      </c>
      <c r="B47" s="667" t="s">
        <v>200</v>
      </c>
      <c r="C47" s="1238" t="s">
        <v>200</v>
      </c>
      <c r="D47" s="1239"/>
      <c r="E47" s="1239"/>
      <c r="F47" s="1240"/>
      <c r="G47" s="667"/>
      <c r="H47" s="671">
        <f>H39+H40+H44+H45+H46</f>
        <v>9647.350000000039</v>
      </c>
      <c r="I47" s="671">
        <f>I39+I40+I44+I45+I46</f>
        <v>0</v>
      </c>
      <c r="J47" s="671">
        <f>J39+J40+J44+J45+J46</f>
        <v>0</v>
      </c>
      <c r="K47" s="671">
        <f>K39+K40+K44+K45+K46</f>
        <v>9647.350000000039</v>
      </c>
    </row>
    <row r="48" spans="1:11" ht="15.75">
      <c r="A48" s="632" t="s">
        <v>11</v>
      </c>
      <c r="B48" s="632" t="s">
        <v>201</v>
      </c>
      <c r="C48" s="1241" t="s">
        <v>201</v>
      </c>
      <c r="D48" s="1233"/>
      <c r="E48" s="1233"/>
      <c r="F48" s="1234"/>
      <c r="G48" s="632"/>
      <c r="H48" s="680">
        <f>VRA!I55</f>
        <v>0</v>
      </c>
      <c r="I48" s="673"/>
      <c r="J48" s="673"/>
      <c r="K48" s="672">
        <f>H48+I48+J48</f>
        <v>0</v>
      </c>
    </row>
    <row r="49" spans="1:11" ht="15.75">
      <c r="A49" s="667" t="s">
        <v>202</v>
      </c>
      <c r="B49" s="677" t="s">
        <v>203</v>
      </c>
      <c r="C49" s="1228" t="s">
        <v>203</v>
      </c>
      <c r="D49" s="1229"/>
      <c r="E49" s="1229"/>
      <c r="F49" s="1230"/>
      <c r="G49" s="667"/>
      <c r="H49" s="671">
        <f>H47+H48</f>
        <v>9647.350000000039</v>
      </c>
      <c r="I49" s="671">
        <f>I47+I48</f>
        <v>0</v>
      </c>
      <c r="J49" s="671">
        <f>J47+J48</f>
        <v>0</v>
      </c>
      <c r="K49" s="671">
        <f>K47+K48</f>
        <v>9647.350000000039</v>
      </c>
    </row>
    <row r="50" spans="1:11" ht="15.75">
      <c r="A50" s="636" t="s">
        <v>11</v>
      </c>
      <c r="B50" s="634" t="s">
        <v>204</v>
      </c>
      <c r="C50" s="1225" t="s">
        <v>204</v>
      </c>
      <c r="D50" s="1226"/>
      <c r="E50" s="1226"/>
      <c r="F50" s="1227"/>
      <c r="G50" s="636"/>
      <c r="H50" s="679">
        <f>VRA!I57</f>
        <v>0</v>
      </c>
      <c r="I50" s="674"/>
      <c r="J50" s="674"/>
      <c r="K50" s="678">
        <f>H50+I50+J50</f>
        <v>0</v>
      </c>
    </row>
    <row r="51" spans="1:11" ht="15.75">
      <c r="A51" s="636" t="s">
        <v>23</v>
      </c>
      <c r="B51" s="634" t="s">
        <v>205</v>
      </c>
      <c r="C51" s="1225" t="s">
        <v>205</v>
      </c>
      <c r="D51" s="1226"/>
      <c r="E51" s="1226"/>
      <c r="F51" s="1227"/>
      <c r="G51" s="636"/>
      <c r="H51" s="679">
        <f>VRA!I58</f>
        <v>0</v>
      </c>
      <c r="I51" s="674"/>
      <c r="J51" s="674"/>
      <c r="K51" s="678">
        <f>H51+I51+J51</f>
        <v>0</v>
      </c>
    </row>
    <row r="52" spans="1:11" ht="7.5" customHeight="1">
      <c r="A52" s="637"/>
      <c r="B52" s="637"/>
      <c r="C52" s="637"/>
      <c r="D52" s="637"/>
      <c r="G52" s="676"/>
      <c r="H52" s="676"/>
      <c r="I52" s="676"/>
      <c r="J52" s="676"/>
      <c r="K52" s="676"/>
    </row>
    <row r="53" spans="1:11" ht="12.75">
      <c r="A53" s="1242"/>
      <c r="B53" s="1242"/>
      <c r="C53" s="1242"/>
      <c r="D53" s="1242"/>
      <c r="E53" s="1242"/>
      <c r="F53" s="1242"/>
      <c r="G53" s="1242"/>
      <c r="H53" s="1242"/>
      <c r="I53" s="1242"/>
      <c r="J53" s="1242"/>
      <c r="K53" s="1242"/>
    </row>
    <row r="54" spans="1:11" ht="15.75">
      <c r="A54" s="1243" t="s">
        <v>820</v>
      </c>
      <c r="B54" s="1243"/>
      <c r="C54" s="1243"/>
      <c r="D54" s="1243"/>
      <c r="E54" s="1243"/>
      <c r="F54" s="1243"/>
      <c r="G54" s="1244"/>
      <c r="H54" s="1244"/>
      <c r="I54" s="1244"/>
      <c r="J54" s="1244"/>
      <c r="K54" s="1244"/>
    </row>
  </sheetData>
  <sheetProtection/>
  <mergeCells count="54">
    <mergeCell ref="C49:F49"/>
    <mergeCell ref="C50:F50"/>
    <mergeCell ref="C51:F51"/>
    <mergeCell ref="A53:K53"/>
    <mergeCell ref="A54:F54"/>
    <mergeCell ref="G54:K54"/>
    <mergeCell ref="C43:F43"/>
    <mergeCell ref="C44:F44"/>
    <mergeCell ref="C45:F45"/>
    <mergeCell ref="C46:F46"/>
    <mergeCell ref="C47:F47"/>
    <mergeCell ref="C48:F48"/>
    <mergeCell ref="C37:F37"/>
    <mergeCell ref="C38:F38"/>
    <mergeCell ref="C39:F39"/>
    <mergeCell ref="C40:F40"/>
    <mergeCell ref="C41:F41"/>
    <mergeCell ref="C42:F42"/>
    <mergeCell ref="C31:F31"/>
    <mergeCell ref="C32:F32"/>
    <mergeCell ref="C33:F33"/>
    <mergeCell ref="C34:F34"/>
    <mergeCell ref="C35:F35"/>
    <mergeCell ref="C36:F36"/>
    <mergeCell ref="C25:F25"/>
    <mergeCell ref="C26:F26"/>
    <mergeCell ref="C27:F27"/>
    <mergeCell ref="C28:F28"/>
    <mergeCell ref="C29:F29"/>
    <mergeCell ref="C30:F30"/>
    <mergeCell ref="C19:F19"/>
    <mergeCell ref="C20:F20"/>
    <mergeCell ref="C21:F21"/>
    <mergeCell ref="C22:F22"/>
    <mergeCell ref="C23:F23"/>
    <mergeCell ref="C24:F24"/>
    <mergeCell ref="C13:F13"/>
    <mergeCell ref="C14:F14"/>
    <mergeCell ref="C15:F15"/>
    <mergeCell ref="C16:F16"/>
    <mergeCell ref="C17:F17"/>
    <mergeCell ref="C18:F18"/>
    <mergeCell ref="A11:B12"/>
    <mergeCell ref="C11:F12"/>
    <mergeCell ref="G11:G12"/>
    <mergeCell ref="H11:H12"/>
    <mergeCell ref="I11:J11"/>
    <mergeCell ref="K11:K12"/>
    <mergeCell ref="G1:K1"/>
    <mergeCell ref="G2:K3"/>
    <mergeCell ref="A6:K7"/>
    <mergeCell ref="A8:K8"/>
    <mergeCell ref="A9:K9"/>
    <mergeCell ref="A10:K10"/>
  </mergeCells>
  <printOptions/>
  <pageMargins left="0.31496062992125984" right="0.11811023622047245" top="0.35433070866141736"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05"/>
  <sheetViews>
    <sheetView zoomScalePageLayoutView="0" workbookViewId="0" topLeftCell="A52">
      <selection activeCell="G43" sqref="G43"/>
    </sheetView>
  </sheetViews>
  <sheetFormatPr defaultColWidth="9.140625" defaultRowHeight="12.75"/>
  <cols>
    <col min="1" max="1" width="4.7109375" style="4" customWidth="1"/>
    <col min="2" max="3" width="1.28515625" style="5" customWidth="1"/>
    <col min="4" max="4" width="2.7109375" style="5" customWidth="1"/>
    <col min="5" max="5" width="28.00390625" style="5" customWidth="1"/>
    <col min="6" max="6" width="7.7109375" style="2" customWidth="1"/>
    <col min="7" max="7" width="10.140625" style="4" customWidth="1"/>
    <col min="8" max="8" width="12.140625" style="4" customWidth="1"/>
    <col min="9" max="9" width="10.57421875" style="4" customWidth="1"/>
    <col min="10" max="10" width="10.28125" style="4" customWidth="1"/>
    <col min="11" max="11" width="11.7109375" style="4" customWidth="1"/>
    <col min="12" max="12" width="10.7109375" style="4" customWidth="1"/>
    <col min="13" max="16384" width="9.140625" style="4" customWidth="1"/>
  </cols>
  <sheetData>
    <row r="1" spans="1:11" ht="12.75">
      <c r="A1" s="1"/>
      <c r="B1" s="2"/>
      <c r="C1" s="2"/>
      <c r="D1" s="2"/>
      <c r="E1" s="2"/>
      <c r="G1" s="1"/>
      <c r="I1" s="3"/>
      <c r="J1" s="1"/>
      <c r="K1" s="1"/>
    </row>
    <row r="2" spans="7:11" ht="12.75">
      <c r="G2" s="93"/>
      <c r="I2" s="94" t="s">
        <v>243</v>
      </c>
      <c r="J2" s="93"/>
      <c r="K2" s="93"/>
    </row>
    <row r="3" spans="7:11" ht="12.75">
      <c r="G3" s="93"/>
      <c r="I3" s="94" t="s">
        <v>750</v>
      </c>
      <c r="K3" s="93"/>
    </row>
    <row r="5" spans="1:12" ht="12.75" customHeight="1">
      <c r="A5" s="857" t="s">
        <v>244</v>
      </c>
      <c r="B5" s="857"/>
      <c r="C5" s="857"/>
      <c r="D5" s="857"/>
      <c r="E5" s="857"/>
      <c r="F5" s="857"/>
      <c r="G5" s="857"/>
      <c r="H5" s="857"/>
      <c r="I5" s="857"/>
      <c r="J5" s="857"/>
      <c r="K5" s="857"/>
      <c r="L5" s="857"/>
    </row>
    <row r="6" spans="1:12" ht="16.5" customHeight="1">
      <c r="A6" s="857"/>
      <c r="B6" s="857"/>
      <c r="C6" s="857"/>
      <c r="D6" s="857"/>
      <c r="E6" s="857"/>
      <c r="F6" s="857"/>
      <c r="G6" s="857"/>
      <c r="H6" s="857"/>
      <c r="I6" s="857"/>
      <c r="J6" s="857"/>
      <c r="K6" s="857"/>
      <c r="L6" s="857"/>
    </row>
    <row r="7" spans="1:12" ht="12.75" customHeight="1">
      <c r="A7" s="848" t="s">
        <v>1003</v>
      </c>
      <c r="B7" s="848"/>
      <c r="C7" s="848"/>
      <c r="D7" s="848"/>
      <c r="E7" s="848"/>
      <c r="F7" s="848"/>
      <c r="G7" s="848"/>
      <c r="H7" s="848"/>
      <c r="I7" s="848"/>
      <c r="J7" s="848"/>
      <c r="K7" s="848"/>
      <c r="L7" s="848"/>
    </row>
    <row r="8" spans="1:12" ht="12.75" customHeight="1">
      <c r="A8" s="848" t="s">
        <v>129</v>
      </c>
      <c r="B8" s="848"/>
      <c r="C8" s="848"/>
      <c r="D8" s="848"/>
      <c r="E8" s="848"/>
      <c r="F8" s="848"/>
      <c r="G8" s="848"/>
      <c r="H8" s="848"/>
      <c r="I8" s="848"/>
      <c r="J8" s="848"/>
      <c r="K8" s="848"/>
      <c r="L8" s="848"/>
    </row>
    <row r="9" spans="1:12" ht="12.75" customHeight="1">
      <c r="A9" s="848" t="s">
        <v>1006</v>
      </c>
      <c r="B9" s="848"/>
      <c r="C9" s="848"/>
      <c r="D9" s="848"/>
      <c r="E9" s="848"/>
      <c r="F9" s="848"/>
      <c r="G9" s="848"/>
      <c r="H9" s="848"/>
      <c r="I9" s="848"/>
      <c r="J9" s="848"/>
      <c r="K9" s="848"/>
      <c r="L9" s="848"/>
    </row>
    <row r="10" spans="1:12" ht="12.75" customHeight="1">
      <c r="A10" s="916" t="s">
        <v>245</v>
      </c>
      <c r="B10" s="916"/>
      <c r="C10" s="916"/>
      <c r="D10" s="916"/>
      <c r="E10" s="916"/>
      <c r="F10" s="916"/>
      <c r="G10" s="916"/>
      <c r="H10" s="916"/>
      <c r="I10" s="916"/>
      <c r="J10" s="916"/>
      <c r="K10" s="916"/>
      <c r="L10" s="916"/>
    </row>
    <row r="11" spans="1:12" ht="12.75">
      <c r="A11" s="916"/>
      <c r="B11" s="916"/>
      <c r="C11" s="916"/>
      <c r="D11" s="916"/>
      <c r="E11" s="916"/>
      <c r="F11" s="916"/>
      <c r="G11" s="916"/>
      <c r="H11" s="916"/>
      <c r="I11" s="916"/>
      <c r="J11" s="916"/>
      <c r="K11" s="916"/>
      <c r="L11" s="916"/>
    </row>
    <row r="12" spans="1:6" ht="12.75" customHeight="1">
      <c r="A12" s="856"/>
      <c r="B12" s="856"/>
      <c r="C12" s="856"/>
      <c r="D12" s="856"/>
      <c r="E12" s="856"/>
      <c r="F12" s="856"/>
    </row>
    <row r="13" spans="1:12" ht="15.75" customHeight="1">
      <c r="A13" s="857" t="s">
        <v>246</v>
      </c>
      <c r="B13" s="857"/>
      <c r="C13" s="857"/>
      <c r="D13" s="857"/>
      <c r="E13" s="857"/>
      <c r="F13" s="857"/>
      <c r="G13" s="857"/>
      <c r="H13" s="857"/>
      <c r="I13" s="857"/>
      <c r="J13" s="857"/>
      <c r="K13" s="857"/>
      <c r="L13" s="857"/>
    </row>
    <row r="14" spans="1:12" ht="12.75" customHeight="1">
      <c r="A14" s="857" t="s">
        <v>1005</v>
      </c>
      <c r="B14" s="857"/>
      <c r="C14" s="857"/>
      <c r="D14" s="857"/>
      <c r="E14" s="857"/>
      <c r="F14" s="857"/>
      <c r="G14" s="857"/>
      <c r="H14" s="857"/>
      <c r="I14" s="857"/>
      <c r="J14" s="857"/>
      <c r="K14" s="857"/>
      <c r="L14" s="857"/>
    </row>
    <row r="15" spans="1:11" ht="12.75">
      <c r="A15" s="6"/>
      <c r="B15" s="7"/>
      <c r="C15" s="7"/>
      <c r="D15" s="7"/>
      <c r="E15" s="7"/>
      <c r="F15" s="7"/>
      <c r="G15" s="8"/>
      <c r="H15" s="8"/>
      <c r="I15" s="8"/>
      <c r="J15" s="8"/>
      <c r="K15" s="8"/>
    </row>
    <row r="16" spans="1:12" ht="12.75" customHeight="1">
      <c r="A16" s="848" t="s">
        <v>1014</v>
      </c>
      <c r="B16" s="848"/>
      <c r="C16" s="848"/>
      <c r="D16" s="848"/>
      <c r="E16" s="848"/>
      <c r="F16" s="848"/>
      <c r="G16" s="848"/>
      <c r="H16" s="848"/>
      <c r="I16" s="848"/>
      <c r="J16" s="848"/>
      <c r="K16" s="848"/>
      <c r="L16" s="848"/>
    </row>
    <row r="17" spans="1:12" ht="12.75" customHeight="1">
      <c r="A17" s="848" t="s">
        <v>2</v>
      </c>
      <c r="B17" s="848"/>
      <c r="C17" s="848"/>
      <c r="D17" s="848"/>
      <c r="E17" s="848"/>
      <c r="F17" s="848"/>
      <c r="G17" s="848"/>
      <c r="H17" s="848"/>
      <c r="I17" s="848"/>
      <c r="J17" s="848"/>
      <c r="K17" s="848"/>
      <c r="L17" s="848"/>
    </row>
    <row r="18" spans="1:12" ht="12.75" customHeight="1">
      <c r="A18" s="6"/>
      <c r="B18" s="9"/>
      <c r="C18" s="9"/>
      <c r="D18" s="9"/>
      <c r="E18" s="9"/>
      <c r="F18" s="849" t="s">
        <v>247</v>
      </c>
      <c r="G18" s="849"/>
      <c r="H18" s="849"/>
      <c r="I18" s="849"/>
      <c r="J18" s="849"/>
      <c r="K18" s="849"/>
      <c r="L18" s="849"/>
    </row>
    <row r="19" spans="1:12" ht="24.75" customHeight="1">
      <c r="A19" s="915" t="s">
        <v>4</v>
      </c>
      <c r="B19" s="850" t="s">
        <v>5</v>
      </c>
      <c r="C19" s="850"/>
      <c r="D19" s="850"/>
      <c r="E19" s="850"/>
      <c r="F19" s="914" t="s">
        <v>6</v>
      </c>
      <c r="G19" s="850" t="s">
        <v>134</v>
      </c>
      <c r="H19" s="850"/>
      <c r="I19" s="850"/>
      <c r="J19" s="850" t="s">
        <v>135</v>
      </c>
      <c r="K19" s="850"/>
      <c r="L19" s="850"/>
    </row>
    <row r="20" spans="1:12" ht="38.25">
      <c r="A20" s="915"/>
      <c r="B20" s="850"/>
      <c r="C20" s="850"/>
      <c r="D20" s="850"/>
      <c r="E20" s="850"/>
      <c r="F20" s="914"/>
      <c r="G20" s="11" t="s">
        <v>248</v>
      </c>
      <c r="H20" s="11" t="s">
        <v>249</v>
      </c>
      <c r="I20" s="400" t="s">
        <v>215</v>
      </c>
      <c r="J20" s="11" t="s">
        <v>248</v>
      </c>
      <c r="K20" s="11" t="s">
        <v>250</v>
      </c>
      <c r="L20" s="400" t="s">
        <v>215</v>
      </c>
    </row>
    <row r="21" spans="1:12" ht="12.75" customHeight="1">
      <c r="A21" s="10">
        <v>1</v>
      </c>
      <c r="B21" s="893">
        <v>2</v>
      </c>
      <c r="C21" s="893"/>
      <c r="D21" s="893"/>
      <c r="E21" s="893"/>
      <c r="F21" s="12" t="s">
        <v>251</v>
      </c>
      <c r="G21" s="11">
        <v>4</v>
      </c>
      <c r="H21" s="11">
        <v>5</v>
      </c>
      <c r="I21" s="332">
        <v>6</v>
      </c>
      <c r="J21" s="95">
        <v>7</v>
      </c>
      <c r="K21" s="95">
        <v>8</v>
      </c>
      <c r="L21" s="401">
        <v>9</v>
      </c>
    </row>
    <row r="22" spans="1:12" s="5" customFormat="1" ht="24.75" customHeight="1">
      <c r="A22" s="332" t="s">
        <v>9</v>
      </c>
      <c r="B22" s="904" t="s">
        <v>252</v>
      </c>
      <c r="C22" s="904"/>
      <c r="D22" s="904"/>
      <c r="E22" s="904"/>
      <c r="F22" s="383"/>
      <c r="G22" s="499">
        <f>G23-G35-G42</f>
        <v>407.6899999999441</v>
      </c>
      <c r="H22" s="499">
        <f>H23-H35-H42</f>
        <v>0</v>
      </c>
      <c r="I22" s="499">
        <f>G22+H22</f>
        <v>407.6899999999441</v>
      </c>
      <c r="J22" s="499">
        <f>J23-J35-J42</f>
        <v>-312.7999999993481</v>
      </c>
      <c r="K22" s="499">
        <f>K23-K35-K42</f>
        <v>0</v>
      </c>
      <c r="L22" s="499">
        <f>J22+K22</f>
        <v>-312.7999999993481</v>
      </c>
    </row>
    <row r="23" spans="1:12" s="5" customFormat="1" ht="12.75" customHeight="1">
      <c r="A23" s="337" t="s">
        <v>11</v>
      </c>
      <c r="B23" s="397" t="s">
        <v>253</v>
      </c>
      <c r="C23" s="398"/>
      <c r="D23" s="339"/>
      <c r="E23" s="340"/>
      <c r="F23" s="383"/>
      <c r="G23" s="499">
        <f>G24+G29+G30+G31+G32+G33+G34</f>
        <v>3595360.52</v>
      </c>
      <c r="H23" s="499">
        <f>H24+H29+H30+H31+H32+H33+H34</f>
        <v>0</v>
      </c>
      <c r="I23" s="499">
        <f aca="true" t="shared" si="0" ref="I23:I75">G23+H23</f>
        <v>3595360.52</v>
      </c>
      <c r="J23" s="499">
        <f>J24+J29+J30+J31+J32+J33+J34</f>
        <v>3575644.6800000006</v>
      </c>
      <c r="K23" s="499">
        <f>K24+K29+K30+K31+K32+K33+K34</f>
        <v>0</v>
      </c>
      <c r="L23" s="499">
        <f aca="true" t="shared" si="1" ref="L23:L75">J23+K23</f>
        <v>3575644.6800000006</v>
      </c>
    </row>
    <row r="24" spans="1:12" s="5" customFormat="1" ht="29.25" customHeight="1">
      <c r="A24" s="337" t="s">
        <v>138</v>
      </c>
      <c r="B24" s="399"/>
      <c r="C24" s="912" t="s">
        <v>909</v>
      </c>
      <c r="D24" s="912"/>
      <c r="E24" s="913"/>
      <c r="F24" s="402"/>
      <c r="G24" s="499">
        <f>G25+G26+G27+G28</f>
        <v>3422224.76</v>
      </c>
      <c r="H24" s="499">
        <f>H25+H26+H27+H28</f>
        <v>0</v>
      </c>
      <c r="I24" s="499">
        <f t="shared" si="0"/>
        <v>3422224.76</v>
      </c>
      <c r="J24" s="499">
        <f>J25+J26+J27+J28</f>
        <v>3440684.3600000003</v>
      </c>
      <c r="K24" s="499">
        <f>K25+K26+K27+K28</f>
        <v>0</v>
      </c>
      <c r="L24" s="499">
        <f t="shared" si="1"/>
        <v>3440684.3600000003</v>
      </c>
    </row>
    <row r="25" spans="1:12" s="5" customFormat="1" ht="12.75" customHeight="1">
      <c r="A25" s="18" t="s">
        <v>254</v>
      </c>
      <c r="B25" s="19"/>
      <c r="C25" s="27"/>
      <c r="D25" s="20" t="s">
        <v>255</v>
      </c>
      <c r="E25" s="21"/>
      <c r="F25" s="403"/>
      <c r="G25" s="520">
        <v>2724197.33</v>
      </c>
      <c r="H25" s="520"/>
      <c r="I25" s="499">
        <f t="shared" si="0"/>
        <v>2724197.33</v>
      </c>
      <c r="J25" s="520">
        <v>2833380.97</v>
      </c>
      <c r="K25" s="520"/>
      <c r="L25" s="499">
        <f t="shared" si="1"/>
        <v>2833380.97</v>
      </c>
    </row>
    <row r="26" spans="1:12" s="5" customFormat="1" ht="12.75" customHeight="1">
      <c r="A26" s="18" t="s">
        <v>256</v>
      </c>
      <c r="B26" s="19"/>
      <c r="C26" s="27"/>
      <c r="D26" s="20" t="s">
        <v>79</v>
      </c>
      <c r="E26" s="23"/>
      <c r="F26" s="137"/>
      <c r="G26" s="520">
        <v>690905.47</v>
      </c>
      <c r="H26" s="520"/>
      <c r="I26" s="499">
        <f t="shared" si="0"/>
        <v>690905.47</v>
      </c>
      <c r="J26" s="520">
        <v>603929.41</v>
      </c>
      <c r="K26" s="520"/>
      <c r="L26" s="499">
        <f t="shared" si="1"/>
        <v>603929.41</v>
      </c>
    </row>
    <row r="27" spans="1:12" s="5" customFormat="1" ht="27" customHeight="1">
      <c r="A27" s="18" t="s">
        <v>257</v>
      </c>
      <c r="B27" s="19"/>
      <c r="C27" s="27"/>
      <c r="D27" s="909" t="s">
        <v>258</v>
      </c>
      <c r="E27" s="909"/>
      <c r="F27" s="137"/>
      <c r="G27" s="520"/>
      <c r="H27" s="520"/>
      <c r="I27" s="499">
        <f t="shared" si="0"/>
        <v>0</v>
      </c>
      <c r="J27" s="520"/>
      <c r="K27" s="520"/>
      <c r="L27" s="499">
        <f t="shared" si="1"/>
        <v>0</v>
      </c>
    </row>
    <row r="28" spans="1:12" s="5" customFormat="1" ht="12.75" customHeight="1">
      <c r="A28" s="18" t="s">
        <v>259</v>
      </c>
      <c r="B28" s="19"/>
      <c r="C28" s="33" t="s">
        <v>82</v>
      </c>
      <c r="D28" s="99"/>
      <c r="E28" s="100"/>
      <c r="F28" s="17"/>
      <c r="G28" s="520">
        <v>7121.96</v>
      </c>
      <c r="H28" s="520"/>
      <c r="I28" s="499">
        <f t="shared" si="0"/>
        <v>7121.96</v>
      </c>
      <c r="J28" s="520">
        <v>3373.98</v>
      </c>
      <c r="K28" s="520"/>
      <c r="L28" s="499">
        <f t="shared" si="1"/>
        <v>3373.98</v>
      </c>
    </row>
    <row r="29" spans="1:12" s="5" customFormat="1" ht="12.75" customHeight="1">
      <c r="A29" s="18" t="s">
        <v>139</v>
      </c>
      <c r="B29" s="19"/>
      <c r="C29" s="47" t="s">
        <v>260</v>
      </c>
      <c r="D29" s="101"/>
      <c r="E29" s="100"/>
      <c r="F29" s="17"/>
      <c r="G29" s="520"/>
      <c r="H29" s="520"/>
      <c r="I29" s="499">
        <f t="shared" si="0"/>
        <v>0</v>
      </c>
      <c r="J29" s="520"/>
      <c r="K29" s="520"/>
      <c r="L29" s="499">
        <f t="shared" si="1"/>
        <v>0</v>
      </c>
    </row>
    <row r="30" spans="1:12" s="5" customFormat="1" ht="12.75" customHeight="1">
      <c r="A30" s="46" t="s">
        <v>261</v>
      </c>
      <c r="B30" s="32"/>
      <c r="C30" s="102" t="s">
        <v>262</v>
      </c>
      <c r="D30" s="103"/>
      <c r="E30" s="104"/>
      <c r="F30" s="17"/>
      <c r="G30" s="520"/>
      <c r="H30" s="520"/>
      <c r="I30" s="499">
        <f t="shared" si="0"/>
        <v>0</v>
      </c>
      <c r="J30" s="520"/>
      <c r="K30" s="520"/>
      <c r="L30" s="499">
        <f t="shared" si="1"/>
        <v>0</v>
      </c>
    </row>
    <row r="31" spans="1:12" s="5" customFormat="1" ht="12.75" customHeight="1">
      <c r="A31" s="18" t="s">
        <v>143</v>
      </c>
      <c r="B31" s="19"/>
      <c r="C31" s="97" t="s">
        <v>263</v>
      </c>
      <c r="D31" s="97"/>
      <c r="E31" s="21"/>
      <c r="F31" s="17"/>
      <c r="G31" s="520">
        <v>86464.31</v>
      </c>
      <c r="H31" s="520"/>
      <c r="I31" s="499">
        <f t="shared" si="0"/>
        <v>86464.31</v>
      </c>
      <c r="J31" s="520">
        <v>66147.62</v>
      </c>
      <c r="K31" s="520"/>
      <c r="L31" s="499">
        <f t="shared" si="1"/>
        <v>66147.62</v>
      </c>
    </row>
    <row r="32" spans="1:12" s="5" customFormat="1" ht="12.75" customHeight="1">
      <c r="A32" s="18" t="s">
        <v>264</v>
      </c>
      <c r="B32" s="19"/>
      <c r="C32" s="97" t="s">
        <v>265</v>
      </c>
      <c r="D32" s="105"/>
      <c r="E32" s="106"/>
      <c r="F32" s="17"/>
      <c r="G32" s="520">
        <v>86464.31</v>
      </c>
      <c r="H32" s="520"/>
      <c r="I32" s="499">
        <f t="shared" si="0"/>
        <v>86464.31</v>
      </c>
      <c r="J32" s="520">
        <v>66207.62</v>
      </c>
      <c r="K32" s="520"/>
      <c r="L32" s="499">
        <f t="shared" si="1"/>
        <v>66207.62</v>
      </c>
    </row>
    <row r="33" spans="1:12" s="5" customFormat="1" ht="12.75" customHeight="1">
      <c r="A33" s="18" t="s">
        <v>266</v>
      </c>
      <c r="B33" s="19"/>
      <c r="C33" s="97" t="s">
        <v>267</v>
      </c>
      <c r="D33" s="97"/>
      <c r="E33" s="21"/>
      <c r="F33" s="17"/>
      <c r="G33" s="520"/>
      <c r="H33" s="520"/>
      <c r="I33" s="499">
        <f t="shared" si="0"/>
        <v>0</v>
      </c>
      <c r="J33" s="520"/>
      <c r="K33" s="520"/>
      <c r="L33" s="499">
        <f t="shared" si="1"/>
        <v>0</v>
      </c>
    </row>
    <row r="34" spans="1:12" s="5" customFormat="1" ht="12.75" customHeight="1">
      <c r="A34" s="18" t="s">
        <v>268</v>
      </c>
      <c r="B34" s="19"/>
      <c r="C34" s="97" t="s">
        <v>269</v>
      </c>
      <c r="D34" s="97"/>
      <c r="E34" s="21"/>
      <c r="F34" s="17"/>
      <c r="G34" s="520">
        <v>207.14</v>
      </c>
      <c r="H34" s="520"/>
      <c r="I34" s="499">
        <f t="shared" si="0"/>
        <v>207.14</v>
      </c>
      <c r="J34" s="520">
        <v>2605.08</v>
      </c>
      <c r="K34" s="520"/>
      <c r="L34" s="499">
        <f t="shared" si="1"/>
        <v>2605.08</v>
      </c>
    </row>
    <row r="35" spans="1:12" s="5" customFormat="1" ht="12.75" customHeight="1">
      <c r="A35" s="337" t="s">
        <v>23</v>
      </c>
      <c r="B35" s="342" t="s">
        <v>270</v>
      </c>
      <c r="C35" s="343"/>
      <c r="D35" s="343"/>
      <c r="E35" s="344"/>
      <c r="F35" s="337"/>
      <c r="G35" s="499">
        <f>G36+G37+G38+G39+G40+G41</f>
        <v>99667.7</v>
      </c>
      <c r="H35" s="499">
        <f>H36+H37+H38+H39+H40+H41</f>
        <v>0</v>
      </c>
      <c r="I35" s="499">
        <f t="shared" si="0"/>
        <v>99667.7</v>
      </c>
      <c r="J35" s="499">
        <f>J36+J37+J38+J39+J40+J41</f>
        <v>66230.62</v>
      </c>
      <c r="K35" s="499">
        <f>K36+K37+K38+K39+K40+K41</f>
        <v>0</v>
      </c>
      <c r="L35" s="499">
        <f t="shared" si="1"/>
        <v>66230.62</v>
      </c>
    </row>
    <row r="36" spans="1:12" s="5" customFormat="1" ht="12.75" customHeight="1">
      <c r="A36" s="18" t="s">
        <v>25</v>
      </c>
      <c r="B36" s="19"/>
      <c r="C36" s="20" t="s">
        <v>271</v>
      </c>
      <c r="D36" s="20"/>
      <c r="E36" s="23"/>
      <c r="F36" s="137"/>
      <c r="G36" s="520">
        <v>60.14</v>
      </c>
      <c r="H36" s="520"/>
      <c r="I36" s="499">
        <f t="shared" si="0"/>
        <v>60.14</v>
      </c>
      <c r="J36" s="520">
        <v>23</v>
      </c>
      <c r="K36" s="520"/>
      <c r="L36" s="499">
        <f t="shared" si="1"/>
        <v>23</v>
      </c>
    </row>
    <row r="37" spans="1:12" s="5" customFormat="1" ht="12.75" customHeight="1">
      <c r="A37" s="18" t="s">
        <v>27</v>
      </c>
      <c r="B37" s="19"/>
      <c r="C37" s="20" t="s">
        <v>272</v>
      </c>
      <c r="D37" s="20"/>
      <c r="E37" s="23"/>
      <c r="F37" s="137"/>
      <c r="G37" s="520">
        <v>86612.56</v>
      </c>
      <c r="H37" s="520"/>
      <c r="I37" s="499">
        <f t="shared" si="0"/>
        <v>86612.56</v>
      </c>
      <c r="J37" s="520">
        <v>66207.62</v>
      </c>
      <c r="K37" s="520"/>
      <c r="L37" s="499">
        <f t="shared" si="1"/>
        <v>66207.62</v>
      </c>
    </row>
    <row r="38" spans="1:12" s="5" customFormat="1" ht="24.75" customHeight="1">
      <c r="A38" s="18" t="s">
        <v>273</v>
      </c>
      <c r="B38" s="19"/>
      <c r="C38" s="909" t="s">
        <v>274</v>
      </c>
      <c r="D38" s="909"/>
      <c r="E38" s="909"/>
      <c r="F38" s="137"/>
      <c r="G38" s="520"/>
      <c r="H38" s="520"/>
      <c r="I38" s="499">
        <f t="shared" si="0"/>
        <v>0</v>
      </c>
      <c r="J38" s="520"/>
      <c r="K38" s="520"/>
      <c r="L38" s="499">
        <f t="shared" si="1"/>
        <v>0</v>
      </c>
    </row>
    <row r="39" spans="1:12" s="5" customFormat="1" ht="12.75" customHeight="1">
      <c r="A39" s="18" t="s">
        <v>31</v>
      </c>
      <c r="B39" s="19"/>
      <c r="C39" s="47" t="s">
        <v>275</v>
      </c>
      <c r="D39" s="34"/>
      <c r="E39" s="40"/>
      <c r="F39" s="137"/>
      <c r="G39" s="520"/>
      <c r="H39" s="520"/>
      <c r="I39" s="499">
        <f t="shared" si="0"/>
        <v>0</v>
      </c>
      <c r="J39" s="520"/>
      <c r="K39" s="520"/>
      <c r="L39" s="499">
        <f t="shared" si="1"/>
        <v>0</v>
      </c>
    </row>
    <row r="40" spans="1:12" s="5" customFormat="1" ht="13.5" customHeight="1">
      <c r="A40" s="18" t="s">
        <v>33</v>
      </c>
      <c r="B40" s="19"/>
      <c r="C40" s="909" t="s">
        <v>910</v>
      </c>
      <c r="D40" s="909"/>
      <c r="E40" s="909"/>
      <c r="F40" s="137"/>
      <c r="G40" s="520">
        <v>12895</v>
      </c>
      <c r="H40" s="520"/>
      <c r="I40" s="499">
        <f t="shared" si="0"/>
        <v>12895</v>
      </c>
      <c r="J40" s="520"/>
      <c r="K40" s="520"/>
      <c r="L40" s="499">
        <f t="shared" si="1"/>
        <v>0</v>
      </c>
    </row>
    <row r="41" spans="1:12" s="5" customFormat="1" ht="12.75" customHeight="1">
      <c r="A41" s="18" t="s">
        <v>35</v>
      </c>
      <c r="B41" s="19"/>
      <c r="C41" s="20" t="s">
        <v>276</v>
      </c>
      <c r="D41" s="20"/>
      <c r="E41" s="23"/>
      <c r="F41" s="137"/>
      <c r="G41" s="520">
        <v>100</v>
      </c>
      <c r="H41" s="520"/>
      <c r="I41" s="499">
        <f t="shared" si="0"/>
        <v>100</v>
      </c>
      <c r="J41" s="520"/>
      <c r="K41" s="520"/>
      <c r="L41" s="499">
        <f t="shared" si="1"/>
        <v>0</v>
      </c>
    </row>
    <row r="42" spans="1:12" s="5" customFormat="1" ht="12.75" customHeight="1">
      <c r="A42" s="337" t="s">
        <v>45</v>
      </c>
      <c r="B42" s="342" t="s">
        <v>277</v>
      </c>
      <c r="C42" s="343"/>
      <c r="D42" s="343"/>
      <c r="E42" s="344"/>
      <c r="F42" s="337" t="s">
        <v>994</v>
      </c>
      <c r="G42" s="499">
        <f>SUM(G43:G54)</f>
        <v>3495285.13</v>
      </c>
      <c r="H42" s="499">
        <f>SUM(H43:H54)</f>
        <v>0</v>
      </c>
      <c r="I42" s="499">
        <f t="shared" si="0"/>
        <v>3495285.13</v>
      </c>
      <c r="J42" s="499">
        <f>SUM(J43:J54)</f>
        <v>3509726.86</v>
      </c>
      <c r="K42" s="499">
        <f>SUM(K43:K54)</f>
        <v>0</v>
      </c>
      <c r="L42" s="499">
        <f t="shared" si="1"/>
        <v>3509726.86</v>
      </c>
    </row>
    <row r="43" spans="1:12" s="5" customFormat="1" ht="12.75" customHeight="1">
      <c r="A43" s="39" t="s">
        <v>60</v>
      </c>
      <c r="B43" s="32"/>
      <c r="C43" s="47" t="s">
        <v>278</v>
      </c>
      <c r="D43" s="107"/>
      <c r="E43" s="107"/>
      <c r="F43" s="17"/>
      <c r="G43" s="520">
        <v>3086658.26</v>
      </c>
      <c r="H43" s="520"/>
      <c r="I43" s="499">
        <f t="shared" si="0"/>
        <v>3086658.26</v>
      </c>
      <c r="J43" s="520">
        <v>3150401.36</v>
      </c>
      <c r="K43" s="520"/>
      <c r="L43" s="499">
        <f t="shared" si="1"/>
        <v>3150401.36</v>
      </c>
    </row>
    <row r="44" spans="1:12" s="5" customFormat="1" ht="12.75" customHeight="1">
      <c r="A44" s="39" t="s">
        <v>62</v>
      </c>
      <c r="B44" s="32"/>
      <c r="C44" s="33" t="s">
        <v>279</v>
      </c>
      <c r="D44" s="34"/>
      <c r="E44" s="34"/>
      <c r="F44" s="17"/>
      <c r="G44" s="520">
        <v>159437.32</v>
      </c>
      <c r="H44" s="520"/>
      <c r="I44" s="499">
        <f t="shared" si="0"/>
        <v>159437.32</v>
      </c>
      <c r="J44" s="520">
        <v>125764.38</v>
      </c>
      <c r="K44" s="520"/>
      <c r="L44" s="499">
        <f t="shared" si="1"/>
        <v>125764.38</v>
      </c>
    </row>
    <row r="45" spans="1:12" s="5" customFormat="1" ht="12.75" customHeight="1">
      <c r="A45" s="39" t="s">
        <v>64</v>
      </c>
      <c r="B45" s="32"/>
      <c r="C45" s="33" t="s">
        <v>280</v>
      </c>
      <c r="D45" s="34"/>
      <c r="E45" s="34"/>
      <c r="F45" s="17"/>
      <c r="G45" s="520">
        <v>374.02</v>
      </c>
      <c r="H45" s="520"/>
      <c r="I45" s="499">
        <f t="shared" si="0"/>
        <v>374.02</v>
      </c>
      <c r="J45" s="520">
        <v>4437.05</v>
      </c>
      <c r="K45" s="520"/>
      <c r="L45" s="499">
        <f t="shared" si="1"/>
        <v>4437.05</v>
      </c>
    </row>
    <row r="46" spans="1:12" s="5" customFormat="1" ht="12.75" customHeight="1">
      <c r="A46" s="39" t="s">
        <v>66</v>
      </c>
      <c r="B46" s="32"/>
      <c r="C46" s="33" t="s">
        <v>281</v>
      </c>
      <c r="D46" s="34"/>
      <c r="E46" s="34"/>
      <c r="F46" s="17"/>
      <c r="G46" s="520">
        <v>3497</v>
      </c>
      <c r="H46" s="520"/>
      <c r="I46" s="499">
        <f t="shared" si="0"/>
        <v>3497</v>
      </c>
      <c r="J46" s="520">
        <v>1397</v>
      </c>
      <c r="K46" s="520"/>
      <c r="L46" s="499">
        <f t="shared" si="1"/>
        <v>1397</v>
      </c>
    </row>
    <row r="47" spans="1:12" s="5" customFormat="1" ht="12.75" customHeight="1">
      <c r="A47" s="39" t="s">
        <v>68</v>
      </c>
      <c r="B47" s="32"/>
      <c r="C47" s="33" t="s">
        <v>282</v>
      </c>
      <c r="D47" s="34"/>
      <c r="E47" s="34"/>
      <c r="F47" s="17"/>
      <c r="G47" s="520">
        <v>16670</v>
      </c>
      <c r="H47" s="520"/>
      <c r="I47" s="499">
        <f t="shared" si="0"/>
        <v>16670</v>
      </c>
      <c r="J47" s="520">
        <v>11934</v>
      </c>
      <c r="K47" s="520"/>
      <c r="L47" s="499">
        <f t="shared" si="1"/>
        <v>11934</v>
      </c>
    </row>
    <row r="48" spans="1:12" s="5" customFormat="1" ht="12.75" customHeight="1">
      <c r="A48" s="39" t="s">
        <v>70</v>
      </c>
      <c r="B48" s="32"/>
      <c r="C48" s="47" t="s">
        <v>283</v>
      </c>
      <c r="D48" s="107"/>
      <c r="E48" s="107"/>
      <c r="F48" s="17"/>
      <c r="G48" s="520">
        <v>6110.47</v>
      </c>
      <c r="H48" s="520"/>
      <c r="I48" s="499">
        <f t="shared" si="0"/>
        <v>6110.47</v>
      </c>
      <c r="J48" s="520">
        <v>5364.81</v>
      </c>
      <c r="K48" s="520"/>
      <c r="L48" s="499">
        <f t="shared" si="1"/>
        <v>5364.81</v>
      </c>
    </row>
    <row r="49" spans="1:12" s="5" customFormat="1" ht="12.75" customHeight="1">
      <c r="A49" s="39" t="s">
        <v>284</v>
      </c>
      <c r="B49" s="32"/>
      <c r="C49" s="108" t="s">
        <v>285</v>
      </c>
      <c r="D49" s="40"/>
      <c r="E49" s="40"/>
      <c r="F49" s="17"/>
      <c r="G49" s="520">
        <v>130332.56</v>
      </c>
      <c r="H49" s="520"/>
      <c r="I49" s="499">
        <f t="shared" si="0"/>
        <v>130332.56</v>
      </c>
      <c r="J49" s="520">
        <v>118027.08</v>
      </c>
      <c r="K49" s="520"/>
      <c r="L49" s="499">
        <f t="shared" si="1"/>
        <v>118027.08</v>
      </c>
    </row>
    <row r="50" spans="1:12" s="5" customFormat="1" ht="12.75" customHeight="1">
      <c r="A50" s="39" t="s">
        <v>286</v>
      </c>
      <c r="B50" s="32"/>
      <c r="C50" s="108" t="s">
        <v>287</v>
      </c>
      <c r="D50" s="40"/>
      <c r="E50" s="40"/>
      <c r="F50" s="17"/>
      <c r="G50" s="520">
        <v>56996.16</v>
      </c>
      <c r="H50" s="520"/>
      <c r="I50" s="499">
        <f t="shared" si="0"/>
        <v>56996.16</v>
      </c>
      <c r="J50" s="520">
        <v>57878.08</v>
      </c>
      <c r="K50" s="520"/>
      <c r="L50" s="499">
        <f t="shared" si="1"/>
        <v>57878.08</v>
      </c>
    </row>
    <row r="51" spans="1:12" s="5" customFormat="1" ht="12.75" customHeight="1">
      <c r="A51" s="39" t="s">
        <v>288</v>
      </c>
      <c r="B51" s="32"/>
      <c r="C51" s="108" t="s">
        <v>289</v>
      </c>
      <c r="D51" s="40"/>
      <c r="E51" s="40"/>
      <c r="F51" s="17"/>
      <c r="G51" s="520"/>
      <c r="H51" s="520"/>
      <c r="I51" s="499">
        <f t="shared" si="0"/>
        <v>0</v>
      </c>
      <c r="J51" s="520"/>
      <c r="K51" s="520"/>
      <c r="L51" s="499">
        <f t="shared" si="1"/>
        <v>0</v>
      </c>
    </row>
    <row r="52" spans="1:12" s="5" customFormat="1" ht="12.75" customHeight="1">
      <c r="A52" s="39" t="s">
        <v>290</v>
      </c>
      <c r="B52" s="32"/>
      <c r="C52" s="108" t="s">
        <v>291</v>
      </c>
      <c r="D52" s="40"/>
      <c r="E52" s="40"/>
      <c r="F52" s="17"/>
      <c r="G52" s="520">
        <v>35209.34</v>
      </c>
      <c r="H52" s="520"/>
      <c r="I52" s="499">
        <f t="shared" si="0"/>
        <v>35209.34</v>
      </c>
      <c r="J52" s="520">
        <v>34484.1</v>
      </c>
      <c r="K52" s="520"/>
      <c r="L52" s="499">
        <f t="shared" si="1"/>
        <v>34484.1</v>
      </c>
    </row>
    <row r="53" spans="1:12" s="5" customFormat="1" ht="12.75" customHeight="1">
      <c r="A53" s="39" t="s">
        <v>292</v>
      </c>
      <c r="B53" s="32"/>
      <c r="C53" s="108" t="s">
        <v>293</v>
      </c>
      <c r="D53" s="40"/>
      <c r="E53" s="40"/>
      <c r="F53" s="17"/>
      <c r="G53" s="520"/>
      <c r="H53" s="520"/>
      <c r="I53" s="499">
        <f t="shared" si="0"/>
        <v>0</v>
      </c>
      <c r="J53" s="520"/>
      <c r="K53" s="520"/>
      <c r="L53" s="499">
        <f t="shared" si="1"/>
        <v>0</v>
      </c>
    </row>
    <row r="54" spans="1:12" s="5" customFormat="1" ht="12.75" customHeight="1">
      <c r="A54" s="39" t="s">
        <v>294</v>
      </c>
      <c r="B54" s="32"/>
      <c r="C54" s="108" t="s">
        <v>295</v>
      </c>
      <c r="D54" s="40"/>
      <c r="E54" s="40"/>
      <c r="F54" s="17"/>
      <c r="G54" s="520"/>
      <c r="H54" s="520"/>
      <c r="I54" s="499">
        <f t="shared" si="0"/>
        <v>0</v>
      </c>
      <c r="J54" s="520">
        <v>39</v>
      </c>
      <c r="K54" s="520"/>
      <c r="L54" s="499">
        <f t="shared" si="1"/>
        <v>39</v>
      </c>
    </row>
    <row r="55" spans="1:12" s="5" customFormat="1" ht="24.75" customHeight="1">
      <c r="A55" s="332" t="s">
        <v>48</v>
      </c>
      <c r="B55" s="904" t="s">
        <v>296</v>
      </c>
      <c r="C55" s="904"/>
      <c r="D55" s="904"/>
      <c r="E55" s="904"/>
      <c r="F55" s="404"/>
      <c r="G55" s="499">
        <f>G56+G57+G58+G59+G60+G61</f>
        <v>-39064.36</v>
      </c>
      <c r="H55" s="499">
        <f>H56+H57+H58+H59+H60+H61</f>
        <v>0</v>
      </c>
      <c r="I55" s="499">
        <f t="shared" si="0"/>
        <v>-39064.36</v>
      </c>
      <c r="J55" s="499">
        <f>J56+J57+J58+J59+J60+J61</f>
        <v>-20100</v>
      </c>
      <c r="K55" s="499">
        <f>K56+K57+K58+K59+K60+K61</f>
        <v>0</v>
      </c>
      <c r="L55" s="499">
        <f t="shared" si="1"/>
        <v>-20100</v>
      </c>
    </row>
    <row r="56" spans="1:12" s="5" customFormat="1" ht="24.75" customHeight="1">
      <c r="A56" s="17" t="s">
        <v>11</v>
      </c>
      <c r="B56" s="852" t="s">
        <v>639</v>
      </c>
      <c r="C56" s="852"/>
      <c r="D56" s="852"/>
      <c r="E56" s="852"/>
      <c r="F56" s="17"/>
      <c r="G56" s="520">
        <v>-39064.36</v>
      </c>
      <c r="H56" s="520"/>
      <c r="I56" s="499">
        <f t="shared" si="0"/>
        <v>-39064.36</v>
      </c>
      <c r="J56" s="520">
        <v>-20100</v>
      </c>
      <c r="K56" s="520"/>
      <c r="L56" s="499">
        <f t="shared" si="1"/>
        <v>-20100</v>
      </c>
    </row>
    <row r="57" spans="1:12" s="5" customFormat="1" ht="24.75" customHeight="1">
      <c r="A57" s="17" t="s">
        <v>23</v>
      </c>
      <c r="B57" s="907" t="s">
        <v>640</v>
      </c>
      <c r="C57" s="907"/>
      <c r="D57" s="907"/>
      <c r="E57" s="907"/>
      <c r="F57" s="17"/>
      <c r="G57" s="520"/>
      <c r="H57" s="520"/>
      <c r="I57" s="499">
        <f t="shared" si="0"/>
        <v>0</v>
      </c>
      <c r="J57" s="520"/>
      <c r="K57" s="520"/>
      <c r="L57" s="499">
        <f t="shared" si="1"/>
        <v>0</v>
      </c>
    </row>
    <row r="58" spans="1:12" s="5" customFormat="1" ht="12.75" customHeight="1">
      <c r="A58" s="754" t="s">
        <v>45</v>
      </c>
      <c r="B58" s="911" t="s">
        <v>911</v>
      </c>
      <c r="C58" s="911"/>
      <c r="D58" s="911"/>
      <c r="E58" s="911"/>
      <c r="F58" s="754"/>
      <c r="G58" s="755"/>
      <c r="H58" s="755"/>
      <c r="I58" s="499">
        <f t="shared" si="0"/>
        <v>0</v>
      </c>
      <c r="J58" s="755"/>
      <c r="K58" s="755"/>
      <c r="L58" s="499">
        <f t="shared" si="1"/>
        <v>0</v>
      </c>
    </row>
    <row r="59" spans="1:12" s="5" customFormat="1" ht="12.75" customHeight="1">
      <c r="A59" s="754" t="s">
        <v>47</v>
      </c>
      <c r="B59" s="756" t="s">
        <v>912</v>
      </c>
      <c r="C59" s="757"/>
      <c r="D59" s="757"/>
      <c r="E59" s="758"/>
      <c r="F59" s="754"/>
      <c r="G59" s="755"/>
      <c r="H59" s="755"/>
      <c r="I59" s="499">
        <f t="shared" si="0"/>
        <v>0</v>
      </c>
      <c r="J59" s="755"/>
      <c r="K59" s="755"/>
      <c r="L59" s="499">
        <f t="shared" si="1"/>
        <v>0</v>
      </c>
    </row>
    <row r="60" spans="1:12" s="5" customFormat="1" ht="24.75" customHeight="1">
      <c r="A60" s="17" t="s">
        <v>73</v>
      </c>
      <c r="B60" s="852" t="s">
        <v>913</v>
      </c>
      <c r="C60" s="852"/>
      <c r="D60" s="852"/>
      <c r="E60" s="852"/>
      <c r="F60" s="17"/>
      <c r="G60" s="520"/>
      <c r="H60" s="520"/>
      <c r="I60" s="499">
        <f t="shared" si="0"/>
        <v>0</v>
      </c>
      <c r="J60" s="520"/>
      <c r="K60" s="520"/>
      <c r="L60" s="499">
        <f t="shared" si="1"/>
        <v>0</v>
      </c>
    </row>
    <row r="61" spans="1:12" s="5" customFormat="1" ht="24.75" customHeight="1">
      <c r="A61" s="17" t="s">
        <v>162</v>
      </c>
      <c r="B61" s="907" t="s">
        <v>914</v>
      </c>
      <c r="C61" s="907"/>
      <c r="D61" s="907"/>
      <c r="E61" s="907"/>
      <c r="F61" s="17"/>
      <c r="G61" s="520"/>
      <c r="H61" s="520"/>
      <c r="I61" s="499">
        <f t="shared" si="0"/>
        <v>0</v>
      </c>
      <c r="J61" s="520"/>
      <c r="K61" s="520"/>
      <c r="L61" s="499">
        <f t="shared" si="1"/>
        <v>0</v>
      </c>
    </row>
    <row r="62" spans="1:12" s="5" customFormat="1" ht="24.75" customHeight="1">
      <c r="A62" s="332" t="s">
        <v>50</v>
      </c>
      <c r="B62" s="904" t="s">
        <v>298</v>
      </c>
      <c r="C62" s="904"/>
      <c r="D62" s="904"/>
      <c r="E62" s="904"/>
      <c r="F62" s="337"/>
      <c r="G62" s="499">
        <f>G63-G64-G65+G66-G71+G72+G73</f>
        <v>38792.61</v>
      </c>
      <c r="H62" s="499">
        <f>H63-H64-H65+H66-H71+H72+H73</f>
        <v>0</v>
      </c>
      <c r="I62" s="499">
        <f>G62+H62</f>
        <v>38792.61</v>
      </c>
      <c r="J62" s="499">
        <f>J63-J64-J65+J66-J71+J72+J73</f>
        <v>20059.86</v>
      </c>
      <c r="K62" s="499">
        <f>K63-K64-K65+K66-K71+K72+K73</f>
        <v>0</v>
      </c>
      <c r="L62" s="499">
        <f t="shared" si="1"/>
        <v>20059.86</v>
      </c>
    </row>
    <row r="63" spans="1:12" s="5" customFormat="1" ht="12.75" customHeight="1">
      <c r="A63" s="17" t="s">
        <v>11</v>
      </c>
      <c r="B63" s="35" t="s">
        <v>299</v>
      </c>
      <c r="C63" s="19"/>
      <c r="D63" s="19"/>
      <c r="E63" s="25"/>
      <c r="F63" s="17"/>
      <c r="G63" s="520"/>
      <c r="H63" s="520"/>
      <c r="I63" s="499">
        <f t="shared" si="0"/>
        <v>0</v>
      </c>
      <c r="J63" s="520"/>
      <c r="K63" s="520"/>
      <c r="L63" s="499">
        <f t="shared" si="1"/>
        <v>0</v>
      </c>
    </row>
    <row r="64" spans="1:12" s="5" customFormat="1" ht="12.75" customHeight="1">
      <c r="A64" s="17" t="s">
        <v>23</v>
      </c>
      <c r="B64" s="29" t="s">
        <v>300</v>
      </c>
      <c r="C64" s="109"/>
      <c r="D64" s="30"/>
      <c r="E64" s="31"/>
      <c r="F64" s="17"/>
      <c r="G64" s="520"/>
      <c r="H64" s="520"/>
      <c r="I64" s="499">
        <f t="shared" si="0"/>
        <v>0</v>
      </c>
      <c r="J64" s="520"/>
      <c r="K64" s="520"/>
      <c r="L64" s="499">
        <f t="shared" si="1"/>
        <v>0</v>
      </c>
    </row>
    <row r="65" spans="1:12" s="5" customFormat="1" ht="24.75" customHeight="1">
      <c r="A65" s="17" t="s">
        <v>45</v>
      </c>
      <c r="B65" s="852" t="s">
        <v>301</v>
      </c>
      <c r="C65" s="852"/>
      <c r="D65" s="852"/>
      <c r="E65" s="852"/>
      <c r="F65" s="17"/>
      <c r="G65" s="520"/>
      <c r="H65" s="520"/>
      <c r="I65" s="499">
        <f t="shared" si="0"/>
        <v>0</v>
      </c>
      <c r="J65" s="520">
        <v>40.14</v>
      </c>
      <c r="K65" s="520"/>
      <c r="L65" s="499">
        <f t="shared" si="1"/>
        <v>40.14</v>
      </c>
    </row>
    <row r="66" spans="1:12" s="5" customFormat="1" ht="30" customHeight="1">
      <c r="A66" s="337" t="s">
        <v>81</v>
      </c>
      <c r="B66" s="908" t="s">
        <v>302</v>
      </c>
      <c r="C66" s="908"/>
      <c r="D66" s="908"/>
      <c r="E66" s="908"/>
      <c r="F66" s="337"/>
      <c r="G66" s="499">
        <f>G67+G68+G69+G70</f>
        <v>38792.61</v>
      </c>
      <c r="H66" s="499">
        <f>H67+H68+H69+H70</f>
        <v>0</v>
      </c>
      <c r="I66" s="499">
        <f t="shared" si="0"/>
        <v>38792.61</v>
      </c>
      <c r="J66" s="499">
        <f>J67+J68+J69+J70</f>
        <v>20100</v>
      </c>
      <c r="K66" s="499">
        <f>K67+K68+K69+K70</f>
        <v>0</v>
      </c>
      <c r="L66" s="499">
        <f t="shared" si="1"/>
        <v>20100</v>
      </c>
    </row>
    <row r="67" spans="1:12" s="5" customFormat="1" ht="12.75">
      <c r="A67" s="18" t="s">
        <v>117</v>
      </c>
      <c r="B67" s="52"/>
      <c r="C67" s="110"/>
      <c r="D67" s="20" t="s">
        <v>255</v>
      </c>
      <c r="E67" s="23"/>
      <c r="F67" s="17"/>
      <c r="G67" s="520">
        <v>37200</v>
      </c>
      <c r="H67" s="520"/>
      <c r="I67" s="499">
        <f t="shared" si="0"/>
        <v>37200</v>
      </c>
      <c r="J67" s="520">
        <v>20100</v>
      </c>
      <c r="K67" s="520"/>
      <c r="L67" s="499">
        <f t="shared" si="1"/>
        <v>20100</v>
      </c>
    </row>
    <row r="68" spans="1:12" s="5" customFormat="1" ht="12.75" customHeight="1">
      <c r="A68" s="18" t="s">
        <v>119</v>
      </c>
      <c r="B68" s="19"/>
      <c r="C68" s="111"/>
      <c r="D68" s="20" t="s">
        <v>79</v>
      </c>
      <c r="E68" s="23"/>
      <c r="F68" s="17"/>
      <c r="G68" s="520"/>
      <c r="H68" s="520"/>
      <c r="I68" s="499">
        <f t="shared" si="0"/>
        <v>0</v>
      </c>
      <c r="J68" s="520"/>
      <c r="K68" s="520"/>
      <c r="L68" s="499">
        <f t="shared" si="1"/>
        <v>0</v>
      </c>
    </row>
    <row r="69" spans="1:12" s="5" customFormat="1" ht="24.75" customHeight="1">
      <c r="A69" s="18" t="s">
        <v>297</v>
      </c>
      <c r="B69" s="19"/>
      <c r="C69" s="27"/>
      <c r="D69" s="909" t="s">
        <v>303</v>
      </c>
      <c r="E69" s="909"/>
      <c r="F69" s="137"/>
      <c r="G69" s="520"/>
      <c r="H69" s="520"/>
      <c r="I69" s="499">
        <f t="shared" si="0"/>
        <v>0</v>
      </c>
      <c r="J69" s="520"/>
      <c r="K69" s="520"/>
      <c r="L69" s="499">
        <f t="shared" si="1"/>
        <v>0</v>
      </c>
    </row>
    <row r="70" spans="1:12" s="5" customFormat="1" ht="12.75" customHeight="1">
      <c r="A70" s="18" t="s">
        <v>304</v>
      </c>
      <c r="B70" s="19"/>
      <c r="C70" s="27"/>
      <c r="D70" s="20" t="s">
        <v>82</v>
      </c>
      <c r="E70" s="21"/>
      <c r="F70" s="17"/>
      <c r="G70" s="520">
        <v>1592.61</v>
      </c>
      <c r="H70" s="520"/>
      <c r="I70" s="499">
        <f t="shared" si="0"/>
        <v>1592.61</v>
      </c>
      <c r="J70" s="520"/>
      <c r="K70" s="520"/>
      <c r="L70" s="499">
        <f t="shared" si="1"/>
        <v>0</v>
      </c>
    </row>
    <row r="71" spans="1:12" s="5" customFormat="1" ht="27.75" customHeight="1">
      <c r="A71" s="18" t="s">
        <v>73</v>
      </c>
      <c r="B71" s="907" t="s">
        <v>982</v>
      </c>
      <c r="C71" s="907"/>
      <c r="D71" s="907"/>
      <c r="E71" s="907"/>
      <c r="F71" s="17"/>
      <c r="G71" s="520"/>
      <c r="H71" s="520"/>
      <c r="I71" s="499">
        <f t="shared" si="0"/>
        <v>0</v>
      </c>
      <c r="J71" s="520"/>
      <c r="K71" s="520"/>
      <c r="L71" s="499">
        <f t="shared" si="1"/>
        <v>0</v>
      </c>
    </row>
    <row r="72" spans="1:12" s="5" customFormat="1" ht="12.75">
      <c r="A72" s="18" t="s">
        <v>162</v>
      </c>
      <c r="B72" s="112" t="s">
        <v>305</v>
      </c>
      <c r="C72" s="97"/>
      <c r="D72" s="113"/>
      <c r="E72" s="98"/>
      <c r="F72" s="17"/>
      <c r="G72" s="520"/>
      <c r="H72" s="520"/>
      <c r="I72" s="499">
        <f t="shared" si="0"/>
        <v>0</v>
      </c>
      <c r="J72" s="520"/>
      <c r="K72" s="520"/>
      <c r="L72" s="499">
        <f t="shared" si="1"/>
        <v>0</v>
      </c>
    </row>
    <row r="73" spans="1:12" s="5" customFormat="1" ht="12.75">
      <c r="A73" s="18" t="s">
        <v>165</v>
      </c>
      <c r="B73" s="112" t="s">
        <v>915</v>
      </c>
      <c r="C73" s="97"/>
      <c r="D73" s="104"/>
      <c r="E73" s="114"/>
      <c r="F73" s="17"/>
      <c r="G73" s="520"/>
      <c r="H73" s="520"/>
      <c r="I73" s="499">
        <f t="shared" si="0"/>
        <v>0</v>
      </c>
      <c r="J73" s="520"/>
      <c r="K73" s="520"/>
      <c r="L73" s="499">
        <f t="shared" si="1"/>
        <v>0</v>
      </c>
    </row>
    <row r="74" spans="1:12" s="5" customFormat="1" ht="39" customHeight="1">
      <c r="A74" s="11" t="s">
        <v>76</v>
      </c>
      <c r="B74" s="910" t="s">
        <v>306</v>
      </c>
      <c r="C74" s="910"/>
      <c r="D74" s="910"/>
      <c r="E74" s="910"/>
      <c r="F74" s="137"/>
      <c r="G74" s="520"/>
      <c r="H74" s="520"/>
      <c r="I74" s="499">
        <f t="shared" si="0"/>
        <v>0</v>
      </c>
      <c r="J74" s="520"/>
      <c r="K74" s="520"/>
      <c r="L74" s="499">
        <f t="shared" si="1"/>
        <v>0</v>
      </c>
    </row>
    <row r="75" spans="1:12" s="5" customFormat="1" ht="24.75" customHeight="1">
      <c r="A75" s="332"/>
      <c r="B75" s="904" t="s">
        <v>307</v>
      </c>
      <c r="C75" s="904"/>
      <c r="D75" s="904"/>
      <c r="E75" s="904"/>
      <c r="F75" s="404"/>
      <c r="G75" s="499">
        <f>G22+G55+G62+G74</f>
        <v>135.93999999994412</v>
      </c>
      <c r="H75" s="499">
        <f>H22+H55+H62+H74</f>
        <v>0</v>
      </c>
      <c r="I75" s="499">
        <f t="shared" si="0"/>
        <v>135.93999999994412</v>
      </c>
      <c r="J75" s="499">
        <f>J22+J55+J62+J74</f>
        <v>-352.9399999993475</v>
      </c>
      <c r="K75" s="499">
        <f>K22+K55+K62+K74</f>
        <v>0</v>
      </c>
      <c r="L75" s="499">
        <f t="shared" si="1"/>
        <v>-352.9399999993475</v>
      </c>
    </row>
    <row r="76" spans="1:12" s="5" customFormat="1" ht="24.75" customHeight="1">
      <c r="A76" s="115"/>
      <c r="B76" s="905" t="s">
        <v>308</v>
      </c>
      <c r="C76" s="905"/>
      <c r="D76" s="905"/>
      <c r="E76" s="905"/>
      <c r="F76" s="17"/>
      <c r="G76" s="499">
        <f>J77</f>
        <v>14313.97</v>
      </c>
      <c r="H76" s="520"/>
      <c r="I76" s="499">
        <f>G76</f>
        <v>14313.97</v>
      </c>
      <c r="J76" s="520">
        <v>14666.91</v>
      </c>
      <c r="K76" s="520"/>
      <c r="L76" s="499">
        <f>J76</f>
        <v>14666.91</v>
      </c>
    </row>
    <row r="77" spans="1:12" s="5" customFormat="1" ht="24.75" customHeight="1">
      <c r="A77" s="116"/>
      <c r="B77" s="906" t="s">
        <v>309</v>
      </c>
      <c r="C77" s="906"/>
      <c r="D77" s="906"/>
      <c r="E77" s="906"/>
      <c r="F77" s="17"/>
      <c r="G77" s="499">
        <v>14449.91</v>
      </c>
      <c r="H77" s="520"/>
      <c r="I77" s="499">
        <f>G77</f>
        <v>14449.91</v>
      </c>
      <c r="J77" s="499">
        <v>14313.97</v>
      </c>
      <c r="K77" s="520"/>
      <c r="L77" s="499">
        <f>J77</f>
        <v>14313.97</v>
      </c>
    </row>
    <row r="78" spans="1:11" s="5" customFormat="1" ht="12.75">
      <c r="A78" s="63"/>
      <c r="B78" s="64"/>
      <c r="C78" s="64"/>
      <c r="D78" s="64"/>
      <c r="E78" s="64"/>
      <c r="F78" s="64"/>
      <c r="G78" s="2"/>
      <c r="H78" s="2"/>
      <c r="I78" s="2"/>
      <c r="J78" s="2"/>
      <c r="K78" s="2"/>
    </row>
    <row r="79" spans="1:11" s="5" customFormat="1" ht="12.75">
      <c r="A79" s="63"/>
      <c r="B79" s="64"/>
      <c r="C79" s="64"/>
      <c r="D79" s="64"/>
      <c r="E79" s="64"/>
      <c r="F79" s="64"/>
      <c r="G79" s="2"/>
      <c r="H79" s="2"/>
      <c r="I79" s="2"/>
      <c r="J79" s="2"/>
      <c r="K79" s="2"/>
    </row>
    <row r="80" spans="1:12" s="5" customFormat="1" ht="12.75">
      <c r="A80" s="842" t="s">
        <v>999</v>
      </c>
      <c r="B80" s="843"/>
      <c r="C80" s="843"/>
      <c r="D80" s="843"/>
      <c r="E80" s="843"/>
      <c r="F80" s="843"/>
      <c r="G80" s="843"/>
      <c r="H80" s="843"/>
      <c r="I80" s="843"/>
      <c r="J80" s="843" t="s">
        <v>1000</v>
      </c>
      <c r="K80" s="843"/>
      <c r="L80" s="837"/>
    </row>
    <row r="81" spans="1:12" s="5" customFormat="1" ht="25.5" customHeight="1">
      <c r="A81" s="897" t="s">
        <v>240</v>
      </c>
      <c r="B81" s="897"/>
      <c r="C81" s="897"/>
      <c r="D81" s="897"/>
      <c r="E81" s="897"/>
      <c r="F81" s="897"/>
      <c r="G81" s="897"/>
      <c r="H81" s="118"/>
      <c r="I81" s="844" t="s">
        <v>980</v>
      </c>
      <c r="J81" s="839"/>
      <c r="K81" s="898" t="s">
        <v>125</v>
      </c>
      <c r="L81" s="898"/>
    </row>
    <row r="82" spans="1:12" s="5" customFormat="1" ht="12.75">
      <c r="A82" s="845" t="s">
        <v>1001</v>
      </c>
      <c r="B82" s="837"/>
      <c r="C82" s="837"/>
      <c r="D82" s="837"/>
      <c r="E82" s="837"/>
      <c r="F82" s="837"/>
      <c r="G82" s="837"/>
      <c r="H82" s="837"/>
      <c r="I82" s="837"/>
      <c r="J82" s="845" t="s">
        <v>1002</v>
      </c>
      <c r="K82" s="837"/>
      <c r="L82" s="837"/>
    </row>
    <row r="83" spans="1:12" s="5" customFormat="1" ht="12.75">
      <c r="A83" s="4" t="s">
        <v>978</v>
      </c>
      <c r="F83" s="2"/>
      <c r="I83" s="5" t="s">
        <v>980</v>
      </c>
      <c r="K83" s="898" t="s">
        <v>125</v>
      </c>
      <c r="L83" s="898"/>
    </row>
    <row r="84" s="5" customFormat="1" ht="12.75">
      <c r="F84" s="2"/>
    </row>
    <row r="85" s="5" customFormat="1" ht="12.75">
      <c r="F85" s="2"/>
    </row>
    <row r="86" s="5" customFormat="1" ht="12.75">
      <c r="F86" s="2"/>
    </row>
    <row r="87" s="5" customFormat="1" ht="12.75">
      <c r="F87" s="2"/>
    </row>
    <row r="88" s="5" customFormat="1" ht="12.75">
      <c r="F88" s="2"/>
    </row>
    <row r="89" s="5" customFormat="1" ht="12.75">
      <c r="F89" s="2"/>
    </row>
    <row r="90" s="5" customFormat="1" ht="12.75">
      <c r="F90" s="2"/>
    </row>
    <row r="91" s="5" customFormat="1" ht="12.75">
      <c r="F91" s="2"/>
    </row>
    <row r="92" s="5" customFormat="1" ht="12.75">
      <c r="F92" s="2"/>
    </row>
    <row r="93" s="5" customFormat="1" ht="12.75">
      <c r="F93" s="2"/>
    </row>
    <row r="94" s="5" customFormat="1" ht="12.75">
      <c r="F94" s="2"/>
    </row>
    <row r="95" s="5" customFormat="1" ht="12.75">
      <c r="F95" s="2"/>
    </row>
    <row r="96" s="5" customFormat="1" ht="12.75">
      <c r="F96" s="2"/>
    </row>
    <row r="97" s="5" customFormat="1" ht="12.75">
      <c r="F97" s="2"/>
    </row>
    <row r="98" s="5" customFormat="1" ht="12.75">
      <c r="F98" s="2"/>
    </row>
    <row r="99" s="5" customFormat="1" ht="12.75">
      <c r="F99" s="2"/>
    </row>
    <row r="100" s="5" customFormat="1" ht="12.75">
      <c r="F100" s="2"/>
    </row>
    <row r="101" s="5" customFormat="1" ht="12.75">
      <c r="F101" s="2"/>
    </row>
    <row r="102" s="5" customFormat="1" ht="12.75">
      <c r="F102" s="2"/>
    </row>
    <row r="103" s="5" customFormat="1" ht="12.75">
      <c r="F103" s="2"/>
    </row>
    <row r="104" s="5" customFormat="1" ht="12.75">
      <c r="F104" s="2"/>
    </row>
    <row r="105" s="5" customFormat="1" ht="12.75">
      <c r="F105" s="2"/>
    </row>
  </sheetData>
  <sheetProtection/>
  <mergeCells count="40">
    <mergeCell ref="C24:E24"/>
    <mergeCell ref="F19:F20"/>
    <mergeCell ref="G19:I19"/>
    <mergeCell ref="A19:A20"/>
    <mergeCell ref="A5:L6"/>
    <mergeCell ref="A7:L7"/>
    <mergeCell ref="A8:L8"/>
    <mergeCell ref="A9:L9"/>
    <mergeCell ref="A10:L11"/>
    <mergeCell ref="A12:F12"/>
    <mergeCell ref="D27:E27"/>
    <mergeCell ref="C38:E38"/>
    <mergeCell ref="A13:L13"/>
    <mergeCell ref="A14:L14"/>
    <mergeCell ref="A16:L16"/>
    <mergeCell ref="A17:L17"/>
    <mergeCell ref="F18:L18"/>
    <mergeCell ref="J19:L19"/>
    <mergeCell ref="B19:E20"/>
    <mergeCell ref="B21:E21"/>
    <mergeCell ref="B60:E60"/>
    <mergeCell ref="B74:E74"/>
    <mergeCell ref="C40:E40"/>
    <mergeCell ref="B55:E55"/>
    <mergeCell ref="B56:E56"/>
    <mergeCell ref="B57:E57"/>
    <mergeCell ref="B58:E58"/>
    <mergeCell ref="B61:E61"/>
    <mergeCell ref="B62:E62"/>
    <mergeCell ref="B65:E65"/>
    <mergeCell ref="K83:L83"/>
    <mergeCell ref="K81:L81"/>
    <mergeCell ref="B22:E22"/>
    <mergeCell ref="B75:E75"/>
    <mergeCell ref="B76:E76"/>
    <mergeCell ref="B77:E77"/>
    <mergeCell ref="A81:G81"/>
    <mergeCell ref="B71:E71"/>
    <mergeCell ref="B66:E66"/>
    <mergeCell ref="D69:E69"/>
  </mergeCells>
  <printOptions/>
  <pageMargins left="0.35433070866141736" right="0" top="0.7874015748031497" bottom="0.5905511811023623" header="0.5118110236220472" footer="0.5118110236220472"/>
  <pageSetup horizontalDpi="600" verticalDpi="600" orientation="portrait" paperSize="9" scale="90" r:id="rId1"/>
  <ignoredErrors>
    <ignoredError sqref="F21" numberStoredAsText="1"/>
  </ignoredErrors>
</worksheet>
</file>

<file path=xl/worksheets/sheet5.xml><?xml version="1.0" encoding="utf-8"?>
<worksheet xmlns="http://schemas.openxmlformats.org/spreadsheetml/2006/main" xmlns:r="http://schemas.openxmlformats.org/officeDocument/2006/relationships">
  <dimension ref="A1:M44"/>
  <sheetViews>
    <sheetView zoomScalePageLayoutView="0" workbookViewId="0" topLeftCell="A31">
      <selection activeCell="Q16" sqref="Q16"/>
    </sheetView>
  </sheetViews>
  <sheetFormatPr defaultColWidth="9.140625" defaultRowHeight="12.75"/>
  <cols>
    <col min="1" max="1" width="5.421875" style="119" customWidth="1"/>
    <col min="2" max="2" width="0.2890625" style="119" customWidth="1"/>
    <col min="3" max="3" width="2.00390625" style="119" customWidth="1"/>
    <col min="4" max="4" width="35.421875" style="119" customWidth="1"/>
    <col min="5" max="5" width="9.8515625" style="119" customWidth="1"/>
    <col min="6" max="6" width="10.7109375" style="119" customWidth="1"/>
    <col min="7" max="7" width="12.00390625" style="119" customWidth="1"/>
    <col min="8" max="8" width="10.8515625" style="119" customWidth="1"/>
    <col min="9" max="9" width="11.00390625" style="119" customWidth="1"/>
    <col min="10" max="10" width="10.57421875" style="119" customWidth="1"/>
    <col min="11" max="11" width="11.140625" style="119" customWidth="1"/>
    <col min="12" max="12" width="8.421875" style="119" customWidth="1"/>
    <col min="13" max="13" width="10.28125" style="119" customWidth="1"/>
    <col min="14" max="14" width="8.7109375" style="119" customWidth="1"/>
    <col min="15" max="16384" width="9.140625" style="119" customWidth="1"/>
  </cols>
  <sheetData>
    <row r="1" ht="12.75">
      <c r="J1" s="79"/>
    </row>
    <row r="2" ht="12.75">
      <c r="J2" s="117" t="s">
        <v>310</v>
      </c>
    </row>
    <row r="3" ht="12.75">
      <c r="J3" s="4" t="s">
        <v>208</v>
      </c>
    </row>
    <row r="5" spans="1:13" ht="30" customHeight="1">
      <c r="A5" s="917" t="s">
        <v>311</v>
      </c>
      <c r="B5" s="917"/>
      <c r="C5" s="917"/>
      <c r="D5" s="917"/>
      <c r="E5" s="917"/>
      <c r="F5" s="917"/>
      <c r="G5" s="917"/>
      <c r="H5" s="917"/>
      <c r="I5" s="917"/>
      <c r="J5" s="917"/>
      <c r="K5" s="917"/>
      <c r="L5" s="917"/>
      <c r="M5" s="917"/>
    </row>
    <row r="6" spans="4:13" ht="12.75" customHeight="1">
      <c r="D6" s="918"/>
      <c r="E6" s="918"/>
      <c r="F6" s="918"/>
      <c r="G6" s="918"/>
      <c r="H6" s="918"/>
      <c r="I6" s="918"/>
      <c r="J6" s="918"/>
      <c r="K6" s="918"/>
      <c r="L6" s="918"/>
      <c r="M6" s="918"/>
    </row>
    <row r="7" spans="1:13" ht="12.75" customHeight="1">
      <c r="A7" s="919" t="s">
        <v>312</v>
      </c>
      <c r="B7" s="919"/>
      <c r="C7" s="919"/>
      <c r="D7" s="919"/>
      <c r="E7" s="919"/>
      <c r="F7" s="919"/>
      <c r="G7" s="919"/>
      <c r="H7" s="919"/>
      <c r="I7" s="919"/>
      <c r="J7" s="919"/>
      <c r="K7" s="919"/>
      <c r="L7" s="919"/>
      <c r="M7" s="919"/>
    </row>
    <row r="9" spans="1:13" ht="27" customHeight="1">
      <c r="A9" s="850" t="s">
        <v>4</v>
      </c>
      <c r="B9" s="924" t="s">
        <v>5</v>
      </c>
      <c r="C9" s="924"/>
      <c r="D9" s="924"/>
      <c r="E9" s="850" t="s">
        <v>14</v>
      </c>
      <c r="F9" s="850" t="s">
        <v>16</v>
      </c>
      <c r="G9" s="850" t="s">
        <v>18</v>
      </c>
      <c r="H9" s="850"/>
      <c r="I9" s="850"/>
      <c r="J9" s="850" t="s">
        <v>313</v>
      </c>
      <c r="K9" s="850"/>
      <c r="L9" s="850" t="s">
        <v>22</v>
      </c>
      <c r="M9" s="921" t="s">
        <v>215</v>
      </c>
    </row>
    <row r="10" spans="1:13" ht="84" customHeight="1">
      <c r="A10" s="850"/>
      <c r="B10" s="924"/>
      <c r="C10" s="924"/>
      <c r="D10" s="924"/>
      <c r="E10" s="850"/>
      <c r="F10" s="850"/>
      <c r="G10" s="11" t="s">
        <v>314</v>
      </c>
      <c r="H10" s="11" t="s">
        <v>315</v>
      </c>
      <c r="I10" s="11" t="s">
        <v>316</v>
      </c>
      <c r="J10" s="11" t="s">
        <v>317</v>
      </c>
      <c r="K10" s="11" t="s">
        <v>318</v>
      </c>
      <c r="L10" s="850"/>
      <c r="M10" s="921"/>
    </row>
    <row r="11" spans="1:13" ht="12.75">
      <c r="A11" s="120">
        <v>1</v>
      </c>
      <c r="B11" s="121"/>
      <c r="C11" s="122"/>
      <c r="D11" s="123">
        <v>2</v>
      </c>
      <c r="E11" s="124">
        <v>3</v>
      </c>
      <c r="F11" s="124">
        <v>4</v>
      </c>
      <c r="G11" s="124">
        <v>5</v>
      </c>
      <c r="H11" s="124">
        <v>6</v>
      </c>
      <c r="I11" s="124">
        <v>7</v>
      </c>
      <c r="J11" s="124">
        <v>8</v>
      </c>
      <c r="K11" s="124">
        <v>9</v>
      </c>
      <c r="L11" s="124">
        <v>10</v>
      </c>
      <c r="M11" s="337">
        <v>11</v>
      </c>
    </row>
    <row r="12" spans="1:13" ht="24.75" customHeight="1">
      <c r="A12" s="95" t="s">
        <v>218</v>
      </c>
      <c r="B12" s="926" t="s">
        <v>319</v>
      </c>
      <c r="C12" s="926"/>
      <c r="D12" s="926"/>
      <c r="E12" s="521"/>
      <c r="F12" s="521">
        <v>16672.21</v>
      </c>
      <c r="G12" s="521"/>
      <c r="H12" s="521"/>
      <c r="I12" s="521"/>
      <c r="J12" s="521"/>
      <c r="K12" s="521"/>
      <c r="L12" s="521"/>
      <c r="M12" s="522">
        <f>SUM(E12:L12)</f>
        <v>16672.21</v>
      </c>
    </row>
    <row r="13" spans="1:13" ht="12.75">
      <c r="A13" s="405" t="s">
        <v>219</v>
      </c>
      <c r="B13" s="406"/>
      <c r="C13" s="407" t="s">
        <v>320</v>
      </c>
      <c r="D13" s="408"/>
      <c r="E13" s="522">
        <f>E14+E15</f>
        <v>0</v>
      </c>
      <c r="F13" s="522">
        <f aca="true" t="shared" si="0" ref="F13:L13">F14+F15</f>
        <v>0</v>
      </c>
      <c r="G13" s="522">
        <f t="shared" si="0"/>
        <v>0</v>
      </c>
      <c r="H13" s="522">
        <f t="shared" si="0"/>
        <v>0</v>
      </c>
      <c r="I13" s="522">
        <f t="shared" si="0"/>
        <v>0</v>
      </c>
      <c r="J13" s="522">
        <f t="shared" si="0"/>
        <v>0</v>
      </c>
      <c r="K13" s="522">
        <f t="shared" si="0"/>
        <v>0</v>
      </c>
      <c r="L13" s="522">
        <f t="shared" si="0"/>
        <v>0</v>
      </c>
      <c r="M13" s="522">
        <f aca="true" t="shared" si="1" ref="M13:M40">SUM(E13:L13)</f>
        <v>0</v>
      </c>
    </row>
    <row r="14" spans="1:13" ht="12.75">
      <c r="A14" s="128" t="s">
        <v>321</v>
      </c>
      <c r="B14" s="129"/>
      <c r="C14" s="122"/>
      <c r="D14" s="130" t="s">
        <v>322</v>
      </c>
      <c r="E14" s="521"/>
      <c r="F14" s="523"/>
      <c r="G14" s="521"/>
      <c r="H14" s="521"/>
      <c r="I14" s="521"/>
      <c r="J14" s="521"/>
      <c r="K14" s="521"/>
      <c r="L14" s="521"/>
      <c r="M14" s="522">
        <f t="shared" si="1"/>
        <v>0</v>
      </c>
    </row>
    <row r="15" spans="1:13" ht="15.75" customHeight="1">
      <c r="A15" s="131" t="s">
        <v>323</v>
      </c>
      <c r="B15" s="122"/>
      <c r="C15" s="122"/>
      <c r="D15" s="130" t="s">
        <v>324</v>
      </c>
      <c r="E15" s="521"/>
      <c r="F15" s="523"/>
      <c r="G15" s="521"/>
      <c r="H15" s="521"/>
      <c r="I15" s="521"/>
      <c r="J15" s="521"/>
      <c r="K15" s="521"/>
      <c r="L15" s="521"/>
      <c r="M15" s="522">
        <f t="shared" si="1"/>
        <v>0</v>
      </c>
    </row>
    <row r="16" spans="1:13" ht="28.5" customHeight="1">
      <c r="A16" s="409" t="s">
        <v>221</v>
      </c>
      <c r="B16" s="410"/>
      <c r="C16" s="923" t="s">
        <v>325</v>
      </c>
      <c r="D16" s="923"/>
      <c r="E16" s="522">
        <f>E17+E18+E19</f>
        <v>0</v>
      </c>
      <c r="F16" s="522">
        <f aca="true" t="shared" si="2" ref="F16:L16">F17+F18+F19</f>
        <v>0</v>
      </c>
      <c r="G16" s="522">
        <f t="shared" si="2"/>
        <v>0</v>
      </c>
      <c r="H16" s="522">
        <f t="shared" si="2"/>
        <v>0</v>
      </c>
      <c r="I16" s="522">
        <f t="shared" si="2"/>
        <v>0</v>
      </c>
      <c r="J16" s="522">
        <f t="shared" si="2"/>
        <v>0</v>
      </c>
      <c r="K16" s="522">
        <f t="shared" si="2"/>
        <v>0</v>
      </c>
      <c r="L16" s="522">
        <f t="shared" si="2"/>
        <v>0</v>
      </c>
      <c r="M16" s="522">
        <f t="shared" si="1"/>
        <v>0</v>
      </c>
    </row>
    <row r="17" spans="1:13" ht="12.75">
      <c r="A17" s="128" t="s">
        <v>326</v>
      </c>
      <c r="B17" s="132"/>
      <c r="C17" s="122"/>
      <c r="D17" s="130" t="s">
        <v>327</v>
      </c>
      <c r="E17" s="521"/>
      <c r="F17" s="521"/>
      <c r="G17" s="521"/>
      <c r="H17" s="521"/>
      <c r="I17" s="521"/>
      <c r="J17" s="521"/>
      <c r="K17" s="521"/>
      <c r="L17" s="521"/>
      <c r="M17" s="522">
        <f t="shared" si="1"/>
        <v>0</v>
      </c>
    </row>
    <row r="18" spans="1:13" ht="12.75">
      <c r="A18" s="128" t="s">
        <v>328</v>
      </c>
      <c r="B18" s="132"/>
      <c r="C18" s="122"/>
      <c r="D18" s="130" t="s">
        <v>329</v>
      </c>
      <c r="E18" s="521"/>
      <c r="F18" s="521"/>
      <c r="G18" s="521"/>
      <c r="H18" s="521"/>
      <c r="I18" s="521"/>
      <c r="J18" s="521"/>
      <c r="K18" s="521"/>
      <c r="L18" s="521"/>
      <c r="M18" s="522">
        <f t="shared" si="1"/>
        <v>0</v>
      </c>
    </row>
    <row r="19" spans="1:13" ht="12.75">
      <c r="A19" s="128" t="s">
        <v>330</v>
      </c>
      <c r="B19" s="132"/>
      <c r="C19" s="122"/>
      <c r="D19" s="130" t="s">
        <v>331</v>
      </c>
      <c r="E19" s="521"/>
      <c r="F19" s="521"/>
      <c r="G19" s="521"/>
      <c r="H19" s="521"/>
      <c r="I19" s="521"/>
      <c r="J19" s="521"/>
      <c r="K19" s="521"/>
      <c r="L19" s="521"/>
      <c r="M19" s="522">
        <f t="shared" si="1"/>
        <v>0</v>
      </c>
    </row>
    <row r="20" spans="1:13" ht="12.75">
      <c r="A20" s="125" t="s">
        <v>222</v>
      </c>
      <c r="B20" s="133"/>
      <c r="C20" s="134" t="s">
        <v>332</v>
      </c>
      <c r="D20" s="135"/>
      <c r="E20" s="521"/>
      <c r="F20" s="521"/>
      <c r="G20" s="521"/>
      <c r="H20" s="521"/>
      <c r="I20" s="521"/>
      <c r="J20" s="521"/>
      <c r="K20" s="521"/>
      <c r="L20" s="521"/>
      <c r="M20" s="522">
        <f t="shared" si="1"/>
        <v>0</v>
      </c>
    </row>
    <row r="21" spans="1:13" ht="24.75" customHeight="1">
      <c r="A21" s="401" t="s">
        <v>223</v>
      </c>
      <c r="B21" s="925" t="s">
        <v>333</v>
      </c>
      <c r="C21" s="925"/>
      <c r="D21" s="925"/>
      <c r="E21" s="522">
        <f>E12+E13-E16+E20</f>
        <v>0</v>
      </c>
      <c r="F21" s="522">
        <f aca="true" t="shared" si="3" ref="F21:L21">F12+F13-F16+F20</f>
        <v>16672.21</v>
      </c>
      <c r="G21" s="522">
        <f t="shared" si="3"/>
        <v>0</v>
      </c>
      <c r="H21" s="522">
        <f t="shared" si="3"/>
        <v>0</v>
      </c>
      <c r="I21" s="522">
        <f t="shared" si="3"/>
        <v>0</v>
      </c>
      <c r="J21" s="522">
        <f t="shared" si="3"/>
        <v>0</v>
      </c>
      <c r="K21" s="522">
        <f t="shared" si="3"/>
        <v>0</v>
      </c>
      <c r="L21" s="522">
        <f t="shared" si="3"/>
        <v>0</v>
      </c>
      <c r="M21" s="522">
        <f t="shared" si="1"/>
        <v>16672.21</v>
      </c>
    </row>
    <row r="22" spans="1:13" ht="24.75" customHeight="1">
      <c r="A22" s="95" t="s">
        <v>225</v>
      </c>
      <c r="B22" s="926" t="s">
        <v>334</v>
      </c>
      <c r="C22" s="926"/>
      <c r="D22" s="926"/>
      <c r="E22" s="520" t="s">
        <v>335</v>
      </c>
      <c r="F22" s="521">
        <v>16672.21</v>
      </c>
      <c r="G22" s="521"/>
      <c r="H22" s="520" t="s">
        <v>335</v>
      </c>
      <c r="I22" s="520"/>
      <c r="J22" s="520" t="s">
        <v>335</v>
      </c>
      <c r="K22" s="520" t="s">
        <v>335</v>
      </c>
      <c r="L22" s="520"/>
      <c r="M22" s="522">
        <f t="shared" si="1"/>
        <v>16672.21</v>
      </c>
    </row>
    <row r="23" spans="1:13" ht="30" customHeight="1">
      <c r="A23" s="125" t="s">
        <v>227</v>
      </c>
      <c r="B23" s="136"/>
      <c r="C23" s="927" t="s">
        <v>336</v>
      </c>
      <c r="D23" s="927"/>
      <c r="E23" s="520" t="s">
        <v>335</v>
      </c>
      <c r="F23" s="521"/>
      <c r="G23" s="521"/>
      <c r="H23" s="520" t="s">
        <v>335</v>
      </c>
      <c r="I23" s="520"/>
      <c r="J23" s="520" t="s">
        <v>335</v>
      </c>
      <c r="K23" s="520" t="s">
        <v>335</v>
      </c>
      <c r="L23" s="520"/>
      <c r="M23" s="522">
        <f t="shared" si="1"/>
        <v>0</v>
      </c>
    </row>
    <row r="24" spans="1:13" ht="26.25" customHeight="1">
      <c r="A24" s="125" t="s">
        <v>229</v>
      </c>
      <c r="B24" s="126"/>
      <c r="C24" s="928" t="s">
        <v>337</v>
      </c>
      <c r="D24" s="928"/>
      <c r="E24" s="520" t="s">
        <v>335</v>
      </c>
      <c r="F24" s="521"/>
      <c r="G24" s="521"/>
      <c r="H24" s="520" t="s">
        <v>335</v>
      </c>
      <c r="I24" s="520"/>
      <c r="J24" s="520" t="s">
        <v>335</v>
      </c>
      <c r="K24" s="520" t="s">
        <v>335</v>
      </c>
      <c r="L24" s="520"/>
      <c r="M24" s="522">
        <f t="shared" si="1"/>
        <v>0</v>
      </c>
    </row>
    <row r="25" spans="1:13" ht="24.75" customHeight="1">
      <c r="A25" s="405" t="s">
        <v>231</v>
      </c>
      <c r="B25" s="406"/>
      <c r="C25" s="920" t="s">
        <v>338</v>
      </c>
      <c r="D25" s="920"/>
      <c r="E25" s="499" t="s">
        <v>335</v>
      </c>
      <c r="F25" s="522">
        <f>F26+F27+F28</f>
        <v>0</v>
      </c>
      <c r="G25" s="522">
        <f>G26+G27+G28</f>
        <v>0</v>
      </c>
      <c r="H25" s="499" t="s">
        <v>335</v>
      </c>
      <c r="I25" s="522">
        <f>I26+I27+I28</f>
        <v>0</v>
      </c>
      <c r="J25" s="499" t="s">
        <v>335</v>
      </c>
      <c r="K25" s="499" t="s">
        <v>335</v>
      </c>
      <c r="L25" s="522">
        <f>L26+L27+L28</f>
        <v>0</v>
      </c>
      <c r="M25" s="522">
        <f t="shared" si="1"/>
        <v>0</v>
      </c>
    </row>
    <row r="26" spans="1:13" ht="12.75">
      <c r="A26" s="128" t="s">
        <v>339</v>
      </c>
      <c r="B26" s="129"/>
      <c r="C26" s="138"/>
      <c r="D26" s="139" t="s">
        <v>327</v>
      </c>
      <c r="E26" s="524" t="s">
        <v>335</v>
      </c>
      <c r="F26" s="525"/>
      <c r="G26" s="525"/>
      <c r="H26" s="524" t="s">
        <v>335</v>
      </c>
      <c r="I26" s="524"/>
      <c r="J26" s="524" t="s">
        <v>335</v>
      </c>
      <c r="K26" s="524" t="s">
        <v>335</v>
      </c>
      <c r="L26" s="524"/>
      <c r="M26" s="522">
        <f t="shared" si="1"/>
        <v>0</v>
      </c>
    </row>
    <row r="27" spans="1:13" ht="12.75">
      <c r="A27" s="128" t="s">
        <v>340</v>
      </c>
      <c r="B27" s="129"/>
      <c r="C27" s="138"/>
      <c r="D27" s="139" t="s">
        <v>329</v>
      </c>
      <c r="E27" s="524" t="s">
        <v>335</v>
      </c>
      <c r="F27" s="525"/>
      <c r="G27" s="525"/>
      <c r="H27" s="524" t="s">
        <v>335</v>
      </c>
      <c r="I27" s="524"/>
      <c r="J27" s="524" t="s">
        <v>335</v>
      </c>
      <c r="K27" s="524" t="s">
        <v>335</v>
      </c>
      <c r="L27" s="524"/>
      <c r="M27" s="522">
        <f t="shared" si="1"/>
        <v>0</v>
      </c>
    </row>
    <row r="28" spans="1:13" ht="12.75">
      <c r="A28" s="128" t="s">
        <v>341</v>
      </c>
      <c r="B28" s="129"/>
      <c r="C28" s="138"/>
      <c r="D28" s="139" t="s">
        <v>331</v>
      </c>
      <c r="E28" s="524" t="s">
        <v>335</v>
      </c>
      <c r="F28" s="525"/>
      <c r="G28" s="525"/>
      <c r="H28" s="524" t="s">
        <v>335</v>
      </c>
      <c r="I28" s="524"/>
      <c r="J28" s="524" t="s">
        <v>335</v>
      </c>
      <c r="K28" s="524" t="s">
        <v>335</v>
      </c>
      <c r="L28" s="524"/>
      <c r="M28" s="522">
        <f t="shared" si="1"/>
        <v>0</v>
      </c>
    </row>
    <row r="29" spans="1:13" ht="12.75">
      <c r="A29" s="120" t="s">
        <v>232</v>
      </c>
      <c r="B29" s="132"/>
      <c r="C29" s="140" t="s">
        <v>332</v>
      </c>
      <c r="D29" s="130"/>
      <c r="E29" s="520" t="s">
        <v>335</v>
      </c>
      <c r="F29" s="521"/>
      <c r="G29" s="521"/>
      <c r="H29" s="520" t="s">
        <v>335</v>
      </c>
      <c r="I29" s="520"/>
      <c r="J29" s="520" t="s">
        <v>335</v>
      </c>
      <c r="K29" s="520" t="s">
        <v>335</v>
      </c>
      <c r="L29" s="520"/>
      <c r="M29" s="522">
        <f t="shared" si="1"/>
        <v>0</v>
      </c>
    </row>
    <row r="30" spans="1:13" ht="24.75" customHeight="1">
      <c r="A30" s="401" t="s">
        <v>233</v>
      </c>
      <c r="B30" s="922" t="s">
        <v>342</v>
      </c>
      <c r="C30" s="922"/>
      <c r="D30" s="922"/>
      <c r="E30" s="499" t="s">
        <v>335</v>
      </c>
      <c r="F30" s="522">
        <f>F22+F23+F24-F25+F29</f>
        <v>16672.21</v>
      </c>
      <c r="G30" s="522">
        <f>G22+G23+G24-G25+G29</f>
        <v>0</v>
      </c>
      <c r="H30" s="499" t="s">
        <v>335</v>
      </c>
      <c r="I30" s="522">
        <f>I22+I23+I24-I25+I29</f>
        <v>0</v>
      </c>
      <c r="J30" s="499" t="s">
        <v>335</v>
      </c>
      <c r="K30" s="499" t="s">
        <v>335</v>
      </c>
      <c r="L30" s="522">
        <f>L22+L23+L24-L25+L29</f>
        <v>0</v>
      </c>
      <c r="M30" s="522">
        <f t="shared" si="1"/>
        <v>16672.21</v>
      </c>
    </row>
    <row r="31" spans="1:13" ht="24.75" customHeight="1">
      <c r="A31" s="125" t="s">
        <v>234</v>
      </c>
      <c r="B31" s="926" t="s">
        <v>343</v>
      </c>
      <c r="C31" s="926"/>
      <c r="D31" s="926"/>
      <c r="E31" s="521"/>
      <c r="F31" s="521"/>
      <c r="G31" s="521"/>
      <c r="H31" s="521"/>
      <c r="I31" s="521"/>
      <c r="J31" s="521"/>
      <c r="K31" s="521"/>
      <c r="L31" s="521"/>
      <c r="M31" s="522">
        <f t="shared" si="1"/>
        <v>0</v>
      </c>
    </row>
    <row r="32" spans="1:13" ht="24.75" customHeight="1">
      <c r="A32" s="125" t="s">
        <v>235</v>
      </c>
      <c r="B32" s="136"/>
      <c r="C32" s="927" t="s">
        <v>344</v>
      </c>
      <c r="D32" s="927"/>
      <c r="E32" s="521"/>
      <c r="F32" s="521"/>
      <c r="G32" s="521"/>
      <c r="H32" s="521"/>
      <c r="I32" s="521"/>
      <c r="J32" s="521"/>
      <c r="K32" s="521"/>
      <c r="L32" s="521"/>
      <c r="M32" s="522">
        <f t="shared" si="1"/>
        <v>0</v>
      </c>
    </row>
    <row r="33" spans="1:13" ht="33" customHeight="1">
      <c r="A33" s="125" t="s">
        <v>236</v>
      </c>
      <c r="B33" s="126"/>
      <c r="C33" s="930" t="s">
        <v>345</v>
      </c>
      <c r="D33" s="930"/>
      <c r="E33" s="521"/>
      <c r="F33" s="521"/>
      <c r="G33" s="521"/>
      <c r="H33" s="521"/>
      <c r="I33" s="521"/>
      <c r="J33" s="521"/>
      <c r="K33" s="521"/>
      <c r="L33" s="521"/>
      <c r="M33" s="522">
        <f t="shared" si="1"/>
        <v>0</v>
      </c>
    </row>
    <row r="34" spans="1:13" ht="29.25" customHeight="1">
      <c r="A34" s="125" t="s">
        <v>237</v>
      </c>
      <c r="B34" s="126"/>
      <c r="C34" s="928" t="s">
        <v>346</v>
      </c>
      <c r="D34" s="928"/>
      <c r="E34" s="521"/>
      <c r="F34" s="521"/>
      <c r="G34" s="521"/>
      <c r="H34" s="521"/>
      <c r="I34" s="521"/>
      <c r="J34" s="521"/>
      <c r="K34" s="521"/>
      <c r="L34" s="521"/>
      <c r="M34" s="522">
        <f t="shared" si="1"/>
        <v>0</v>
      </c>
    </row>
    <row r="35" spans="1:13" ht="24.75" customHeight="1">
      <c r="A35" s="401" t="s">
        <v>238</v>
      </c>
      <c r="B35" s="406"/>
      <c r="C35" s="920" t="s">
        <v>347</v>
      </c>
      <c r="D35" s="920"/>
      <c r="E35" s="522">
        <f>E36+E37+E38</f>
        <v>0</v>
      </c>
      <c r="F35" s="522">
        <f aca="true" t="shared" si="4" ref="F35:L35">F36+F37+F38</f>
        <v>0</v>
      </c>
      <c r="G35" s="522">
        <f t="shared" si="4"/>
        <v>0</v>
      </c>
      <c r="H35" s="522">
        <f t="shared" si="4"/>
        <v>0</v>
      </c>
      <c r="I35" s="522">
        <f t="shared" si="4"/>
        <v>0</v>
      </c>
      <c r="J35" s="522">
        <f t="shared" si="4"/>
        <v>0</v>
      </c>
      <c r="K35" s="522">
        <f t="shared" si="4"/>
        <v>0</v>
      </c>
      <c r="L35" s="522">
        <f t="shared" si="4"/>
        <v>0</v>
      </c>
      <c r="M35" s="522">
        <f t="shared" si="1"/>
        <v>0</v>
      </c>
    </row>
    <row r="36" spans="1:13" ht="12.75">
      <c r="A36" s="128" t="s">
        <v>348</v>
      </c>
      <c r="B36" s="129"/>
      <c r="C36" s="138"/>
      <c r="D36" s="139" t="s">
        <v>327</v>
      </c>
      <c r="E36" s="521"/>
      <c r="F36" s="521"/>
      <c r="G36" s="521"/>
      <c r="H36" s="521"/>
      <c r="I36" s="521"/>
      <c r="J36" s="521"/>
      <c r="K36" s="521"/>
      <c r="L36" s="521"/>
      <c r="M36" s="522">
        <f t="shared" si="1"/>
        <v>0</v>
      </c>
    </row>
    <row r="37" spans="1:13" ht="12.75">
      <c r="A37" s="128" t="s">
        <v>349</v>
      </c>
      <c r="B37" s="129"/>
      <c r="C37" s="138"/>
      <c r="D37" s="139" t="s">
        <v>329</v>
      </c>
      <c r="E37" s="521"/>
      <c r="F37" s="521"/>
      <c r="G37" s="521"/>
      <c r="H37" s="521"/>
      <c r="I37" s="521"/>
      <c r="J37" s="521"/>
      <c r="K37" s="521"/>
      <c r="L37" s="521"/>
      <c r="M37" s="522">
        <f t="shared" si="1"/>
        <v>0</v>
      </c>
    </row>
    <row r="38" spans="1:13" ht="12.75">
      <c r="A38" s="128" t="s">
        <v>350</v>
      </c>
      <c r="B38" s="129"/>
      <c r="C38" s="138"/>
      <c r="D38" s="139" t="s">
        <v>331</v>
      </c>
      <c r="E38" s="521"/>
      <c r="F38" s="521"/>
      <c r="G38" s="521"/>
      <c r="H38" s="521"/>
      <c r="I38" s="521"/>
      <c r="J38" s="521"/>
      <c r="K38" s="521"/>
      <c r="L38" s="521"/>
      <c r="M38" s="522">
        <f t="shared" si="1"/>
        <v>0</v>
      </c>
    </row>
    <row r="39" spans="1:13" ht="12.75">
      <c r="A39" s="125" t="s">
        <v>239</v>
      </c>
      <c r="B39" s="126"/>
      <c r="C39" s="141" t="s">
        <v>332</v>
      </c>
      <c r="D39" s="127"/>
      <c r="E39" s="521"/>
      <c r="F39" s="521"/>
      <c r="G39" s="521"/>
      <c r="H39" s="521"/>
      <c r="I39" s="521"/>
      <c r="J39" s="521"/>
      <c r="K39" s="521"/>
      <c r="L39" s="521"/>
      <c r="M39" s="522">
        <f t="shared" si="1"/>
        <v>0</v>
      </c>
    </row>
    <row r="40" spans="1:13" ht="26.25" customHeight="1">
      <c r="A40" s="401" t="s">
        <v>351</v>
      </c>
      <c r="B40" s="922" t="s">
        <v>352</v>
      </c>
      <c r="C40" s="922"/>
      <c r="D40" s="922"/>
      <c r="E40" s="522">
        <f>E31+E32+E33-E34-E35+E39</f>
        <v>0</v>
      </c>
      <c r="F40" s="522">
        <f aca="true" t="shared" si="5" ref="F40:L40">F31+F32+F33-F34-F35+F39</f>
        <v>0</v>
      </c>
      <c r="G40" s="522">
        <f t="shared" si="5"/>
        <v>0</v>
      </c>
      <c r="H40" s="522">
        <f t="shared" si="5"/>
        <v>0</v>
      </c>
      <c r="I40" s="522">
        <f t="shared" si="5"/>
        <v>0</v>
      </c>
      <c r="J40" s="522">
        <f t="shared" si="5"/>
        <v>0</v>
      </c>
      <c r="K40" s="522">
        <f t="shared" si="5"/>
        <v>0</v>
      </c>
      <c r="L40" s="522">
        <f t="shared" si="5"/>
        <v>0</v>
      </c>
      <c r="M40" s="522">
        <f t="shared" si="1"/>
        <v>0</v>
      </c>
    </row>
    <row r="41" spans="1:13" ht="24.75" customHeight="1">
      <c r="A41" s="401" t="s">
        <v>353</v>
      </c>
      <c r="B41" s="929" t="s">
        <v>354</v>
      </c>
      <c r="C41" s="929"/>
      <c r="D41" s="929"/>
      <c r="E41" s="522">
        <f>IF(E21-E40=FBA!F22,E21-E40,0)</f>
        <v>0</v>
      </c>
      <c r="F41" s="522">
        <f>IF(F21-F30-F40=FBA!F23,F21-F30-F40,0)</f>
        <v>0</v>
      </c>
      <c r="G41" s="522">
        <f>G21-G30-G40</f>
        <v>0</v>
      </c>
      <c r="H41" s="522">
        <f>H21-H40</f>
        <v>0</v>
      </c>
      <c r="I41" s="522">
        <f>I21-I30-I40</f>
        <v>0</v>
      </c>
      <c r="J41" s="522">
        <f>J21-J40</f>
        <v>0</v>
      </c>
      <c r="K41" s="522">
        <f>K21-K40</f>
        <v>0</v>
      </c>
      <c r="L41" s="522">
        <f>IF(L21-L30-L40=FBA!L26,L21-L30-L40,0)</f>
        <v>0</v>
      </c>
      <c r="M41" s="522">
        <f>IF(SUM(E41:L41)=FBA!F21,SUM(E41:L41),0)</f>
        <v>0</v>
      </c>
    </row>
    <row r="42" spans="1:13" ht="24.75" customHeight="1">
      <c r="A42" s="401" t="s">
        <v>355</v>
      </c>
      <c r="B42" s="922" t="s">
        <v>356</v>
      </c>
      <c r="C42" s="922"/>
      <c r="D42" s="922"/>
      <c r="E42" s="522">
        <f>IF(E12-E31=FBA!G22,E12-E31,0)</f>
        <v>0</v>
      </c>
      <c r="F42" s="522">
        <f>IF(F12-F22-F31=FBA!G23,F12-F22-F31,0)</f>
        <v>0</v>
      </c>
      <c r="G42" s="522">
        <f>G12-G22-G31</f>
        <v>0</v>
      </c>
      <c r="H42" s="522">
        <f>H12-H31</f>
        <v>0</v>
      </c>
      <c r="I42" s="522">
        <f>I12-I22-I31</f>
        <v>0</v>
      </c>
      <c r="J42" s="522">
        <f>J12-J31</f>
        <v>0</v>
      </c>
      <c r="K42" s="522">
        <f>K12-K31</f>
        <v>0</v>
      </c>
      <c r="L42" s="522">
        <f>IF(L12-L22-L31=FBA!G26,L12-L22-L31,0)</f>
        <v>0</v>
      </c>
      <c r="M42" s="522">
        <f>IF(SUM(E42:L42)=FBA!G21,SUM(E42:L42),0)</f>
        <v>0</v>
      </c>
    </row>
    <row r="43" spans="1:6" ht="12.75">
      <c r="A43" s="142" t="s">
        <v>357</v>
      </c>
      <c r="B43" s="142"/>
      <c r="C43" s="142"/>
      <c r="D43" s="142"/>
      <c r="E43" s="142"/>
      <c r="F43" s="142"/>
    </row>
    <row r="44" ht="12.75">
      <c r="A44" s="80" t="s">
        <v>358</v>
      </c>
    </row>
  </sheetData>
  <sheetProtection/>
  <mergeCells count="27">
    <mergeCell ref="C35:D35"/>
    <mergeCell ref="B40:D40"/>
    <mergeCell ref="B41:D41"/>
    <mergeCell ref="B42:D42"/>
    <mergeCell ref="B31:D31"/>
    <mergeCell ref="C32:D32"/>
    <mergeCell ref="C33:D33"/>
    <mergeCell ref="C34:D34"/>
    <mergeCell ref="B30:D30"/>
    <mergeCell ref="C16:D16"/>
    <mergeCell ref="A9:A10"/>
    <mergeCell ref="B9:D10"/>
    <mergeCell ref="B21:D21"/>
    <mergeCell ref="B22:D22"/>
    <mergeCell ref="C23:D23"/>
    <mergeCell ref="C24:D24"/>
    <mergeCell ref="B12:D12"/>
    <mergeCell ref="A5:M5"/>
    <mergeCell ref="D6:M6"/>
    <mergeCell ref="A7:M7"/>
    <mergeCell ref="C25:D25"/>
    <mergeCell ref="J9:K9"/>
    <mergeCell ref="L9:L10"/>
    <mergeCell ref="M9:M10"/>
    <mergeCell ref="E9:E10"/>
    <mergeCell ref="F9:F10"/>
    <mergeCell ref="G9:I9"/>
  </mergeCells>
  <printOptions/>
  <pageMargins left="0.5511811023622047" right="0.15748031496062992"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V15"/>
  <sheetViews>
    <sheetView zoomScalePageLayoutView="0" workbookViewId="0" topLeftCell="A1">
      <selection activeCell="I25" sqref="I25"/>
    </sheetView>
  </sheetViews>
  <sheetFormatPr defaultColWidth="9.140625" defaultRowHeight="12.75"/>
  <cols>
    <col min="1" max="1" width="5.421875" style="708" customWidth="1"/>
    <col min="2" max="2" width="1.7109375" style="708" customWidth="1"/>
    <col min="3" max="3" width="2.00390625" style="708" customWidth="1"/>
    <col min="4" max="4" width="33.7109375" style="708" customWidth="1"/>
    <col min="5" max="5" width="11.00390625" style="708" customWidth="1"/>
    <col min="6" max="6" width="10.7109375" style="708" customWidth="1"/>
    <col min="7" max="7" width="11.421875" style="708" customWidth="1"/>
    <col min="8" max="11" width="12.00390625" style="708" customWidth="1"/>
    <col min="12" max="12" width="8.421875" style="708" bestFit="1" customWidth="1"/>
    <col min="13" max="13" width="10.140625" style="708" customWidth="1"/>
    <col min="14" max="14" width="8.7109375" style="708" customWidth="1"/>
    <col min="15" max="16384" width="9.140625" style="708" customWidth="1"/>
  </cols>
  <sheetData>
    <row r="1" ht="12.75">
      <c r="J1" s="67"/>
    </row>
    <row r="2" s="709" customFormat="1" ht="12.75">
      <c r="J2" s="235" t="s">
        <v>310</v>
      </c>
    </row>
    <row r="3" spans="1:10" ht="12.75">
      <c r="A3" s="708" t="s">
        <v>828</v>
      </c>
      <c r="J3" s="158" t="s">
        <v>750</v>
      </c>
    </row>
    <row r="5" spans="1:13" ht="34.5" customHeight="1">
      <c r="A5" s="940" t="s">
        <v>829</v>
      </c>
      <c r="B5" s="940"/>
      <c r="C5" s="940"/>
      <c r="D5" s="940"/>
      <c r="E5" s="940"/>
      <c r="F5" s="940"/>
      <c r="G5" s="940"/>
      <c r="H5" s="940"/>
      <c r="I5" s="940"/>
      <c r="J5" s="940"/>
      <c r="K5" s="940"/>
      <c r="L5" s="940"/>
      <c r="M5" s="940"/>
    </row>
    <row r="6" spans="4:13" ht="12.75">
      <c r="D6" s="941"/>
      <c r="E6" s="941"/>
      <c r="F6" s="941"/>
      <c r="G6" s="941"/>
      <c r="H6" s="941"/>
      <c r="I6" s="941"/>
      <c r="J6" s="941"/>
      <c r="K6" s="941"/>
      <c r="L6" s="941"/>
      <c r="M6" s="941"/>
    </row>
    <row r="7" spans="1:13" ht="29.25" customHeight="1">
      <c r="A7" s="942" t="s">
        <v>830</v>
      </c>
      <c r="B7" s="942"/>
      <c r="C7" s="942"/>
      <c r="D7" s="942"/>
      <c r="E7" s="942"/>
      <c r="F7" s="942"/>
      <c r="G7" s="942"/>
      <c r="H7" s="942"/>
      <c r="I7" s="942"/>
      <c r="J7" s="942"/>
      <c r="K7" s="942"/>
      <c r="L7" s="942"/>
      <c r="M7" s="942"/>
    </row>
    <row r="9" spans="1:13" ht="27" customHeight="1">
      <c r="A9" s="934" t="s">
        <v>4</v>
      </c>
      <c r="B9" s="943" t="s">
        <v>5</v>
      </c>
      <c r="C9" s="944"/>
      <c r="D9" s="945"/>
      <c r="E9" s="934" t="s">
        <v>14</v>
      </c>
      <c r="F9" s="934" t="s">
        <v>16</v>
      </c>
      <c r="G9" s="931" t="s">
        <v>18</v>
      </c>
      <c r="H9" s="932"/>
      <c r="I9" s="933"/>
      <c r="J9" s="931" t="s">
        <v>313</v>
      </c>
      <c r="K9" s="933"/>
      <c r="L9" s="934" t="s">
        <v>22</v>
      </c>
      <c r="M9" s="939" t="s">
        <v>215</v>
      </c>
    </row>
    <row r="10" spans="1:132" ht="78.75" customHeight="1">
      <c r="A10" s="935"/>
      <c r="B10" s="946"/>
      <c r="C10" s="947"/>
      <c r="D10" s="948"/>
      <c r="E10" s="935"/>
      <c r="F10" s="935"/>
      <c r="G10" s="578" t="s">
        <v>314</v>
      </c>
      <c r="H10" s="578" t="s">
        <v>315</v>
      </c>
      <c r="I10" s="578" t="s">
        <v>316</v>
      </c>
      <c r="J10" s="578" t="s">
        <v>317</v>
      </c>
      <c r="K10" s="578" t="s">
        <v>318</v>
      </c>
      <c r="L10" s="935"/>
      <c r="M10" s="939"/>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0"/>
      <c r="AY10" s="710"/>
      <c r="AZ10" s="710"/>
      <c r="BA10" s="710"/>
      <c r="BB10" s="710"/>
      <c r="BC10" s="710"/>
      <c r="BD10" s="710"/>
      <c r="BE10" s="710"/>
      <c r="BF10" s="710"/>
      <c r="BG10" s="710"/>
      <c r="BH10" s="710"/>
      <c r="BI10" s="710"/>
      <c r="BJ10" s="710"/>
      <c r="BK10" s="710"/>
      <c r="BL10" s="710"/>
      <c r="BM10" s="710"/>
      <c r="BN10" s="710"/>
      <c r="BO10" s="710"/>
      <c r="BP10" s="710"/>
      <c r="BQ10" s="710"/>
      <c r="BR10" s="710"/>
      <c r="BS10" s="710"/>
      <c r="BT10" s="710"/>
      <c r="BU10" s="710"/>
      <c r="BV10" s="710"/>
      <c r="BW10" s="710"/>
      <c r="BX10" s="710"/>
      <c r="BY10" s="710"/>
      <c r="BZ10" s="710"/>
      <c r="CA10" s="710"/>
      <c r="CB10" s="710"/>
      <c r="CC10" s="710"/>
      <c r="CD10" s="710"/>
      <c r="CE10" s="710"/>
      <c r="CF10" s="710"/>
      <c r="CG10" s="710"/>
      <c r="CH10" s="710"/>
      <c r="CI10" s="710"/>
      <c r="CJ10" s="710"/>
      <c r="CK10" s="710"/>
      <c r="CL10" s="710"/>
      <c r="CM10" s="710"/>
      <c r="CN10" s="710"/>
      <c r="CO10" s="710"/>
      <c r="CP10" s="710"/>
      <c r="CQ10" s="710"/>
      <c r="CR10" s="710"/>
      <c r="CS10" s="710"/>
      <c r="CT10" s="710"/>
      <c r="CU10" s="710"/>
      <c r="CV10" s="710"/>
      <c r="CW10" s="710"/>
      <c r="CX10" s="710"/>
      <c r="CY10" s="710"/>
      <c r="CZ10" s="710"/>
      <c r="DA10" s="710"/>
      <c r="DB10" s="710"/>
      <c r="DC10" s="710"/>
      <c r="DD10" s="710"/>
      <c r="DE10" s="710"/>
      <c r="DF10" s="710"/>
      <c r="DG10" s="710"/>
      <c r="DH10" s="710"/>
      <c r="DI10" s="710"/>
      <c r="DJ10" s="710"/>
      <c r="DK10" s="710"/>
      <c r="DL10" s="710"/>
      <c r="DM10" s="710"/>
      <c r="DN10" s="710"/>
      <c r="DO10" s="710"/>
      <c r="DP10" s="710"/>
      <c r="DQ10" s="710"/>
      <c r="DR10" s="710"/>
      <c r="DS10" s="710"/>
      <c r="DT10" s="710"/>
      <c r="DU10" s="710"/>
      <c r="DV10" s="710"/>
      <c r="DW10" s="710"/>
      <c r="DX10" s="710"/>
      <c r="DY10" s="710"/>
      <c r="DZ10" s="710"/>
      <c r="EA10" s="710"/>
      <c r="EB10" s="710"/>
    </row>
    <row r="11" spans="1:204" ht="12.75">
      <c r="A11" s="711">
        <v>1</v>
      </c>
      <c r="B11" s="712"/>
      <c r="C11" s="713"/>
      <c r="D11" s="714">
        <v>2</v>
      </c>
      <c r="E11" s="715">
        <v>3</v>
      </c>
      <c r="F11" s="715">
        <v>4</v>
      </c>
      <c r="G11" s="715">
        <v>5</v>
      </c>
      <c r="H11" s="715">
        <v>6</v>
      </c>
      <c r="I11" s="715">
        <v>7</v>
      </c>
      <c r="J11" s="715">
        <v>8</v>
      </c>
      <c r="K11" s="715">
        <v>9</v>
      </c>
      <c r="L11" s="715">
        <v>10</v>
      </c>
      <c r="M11" s="582">
        <v>11</v>
      </c>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0"/>
      <c r="AY11" s="710"/>
      <c r="AZ11" s="710"/>
      <c r="BA11" s="710"/>
      <c r="BB11" s="710"/>
      <c r="BC11" s="710"/>
      <c r="BD11" s="710"/>
      <c r="BE11" s="710"/>
      <c r="BF11" s="710"/>
      <c r="BG11" s="710"/>
      <c r="BH11" s="710"/>
      <c r="BI11" s="710"/>
      <c r="BJ11" s="710"/>
      <c r="BK11" s="710"/>
      <c r="BL11" s="710"/>
      <c r="BM11" s="710"/>
      <c r="BN11" s="710"/>
      <c r="BO11" s="710"/>
      <c r="BP11" s="710"/>
      <c r="BQ11" s="710"/>
      <c r="BR11" s="710"/>
      <c r="BS11" s="710"/>
      <c r="BT11" s="710"/>
      <c r="BU11" s="710"/>
      <c r="BV11" s="710"/>
      <c r="BW11" s="710"/>
      <c r="BX11" s="710"/>
      <c r="BY11" s="710"/>
      <c r="BZ11" s="710"/>
      <c r="CA11" s="710"/>
      <c r="CB11" s="710"/>
      <c r="CC11" s="710"/>
      <c r="CD11" s="710"/>
      <c r="CE11" s="710"/>
      <c r="CF11" s="710"/>
      <c r="CG11" s="710"/>
      <c r="CH11" s="710"/>
      <c r="CI11" s="710"/>
      <c r="CJ11" s="710"/>
      <c r="CK11" s="710"/>
      <c r="CL11" s="710"/>
      <c r="CM11" s="710"/>
      <c r="CN11" s="710"/>
      <c r="CO11" s="710"/>
      <c r="CP11" s="710"/>
      <c r="CQ11" s="710"/>
      <c r="CR11" s="710"/>
      <c r="CS11" s="710"/>
      <c r="CT11" s="710"/>
      <c r="CU11" s="710"/>
      <c r="CV11" s="710"/>
      <c r="CW11" s="710"/>
      <c r="CX11" s="710"/>
      <c r="CY11" s="710"/>
      <c r="CZ11" s="710"/>
      <c r="DA11" s="710"/>
      <c r="DB11" s="710"/>
      <c r="DC11" s="710"/>
      <c r="DD11" s="710"/>
      <c r="DE11" s="710"/>
      <c r="DF11" s="710"/>
      <c r="DG11" s="710"/>
      <c r="DH11" s="710"/>
      <c r="DI11" s="710"/>
      <c r="DJ11" s="710"/>
      <c r="DK11" s="710"/>
      <c r="DL11" s="710"/>
      <c r="DM11" s="710"/>
      <c r="DN11" s="710"/>
      <c r="DO11" s="710"/>
      <c r="DP11" s="710"/>
      <c r="DQ11" s="710"/>
      <c r="DR11" s="710"/>
      <c r="DS11" s="710"/>
      <c r="DT11" s="710"/>
      <c r="DU11" s="710"/>
      <c r="DV11" s="710"/>
      <c r="DW11" s="710"/>
      <c r="DX11" s="710"/>
      <c r="DY11" s="710"/>
      <c r="DZ11" s="710"/>
      <c r="EA11" s="710"/>
      <c r="EB11" s="710"/>
      <c r="EC11" s="710"/>
      <c r="ED11" s="710"/>
      <c r="EE11" s="710"/>
      <c r="EF11" s="710"/>
      <c r="EG11" s="710"/>
      <c r="EH11" s="710"/>
      <c r="EI11" s="710"/>
      <c r="EJ11" s="710"/>
      <c r="EK11" s="710"/>
      <c r="EL11" s="710"/>
      <c r="EM11" s="710"/>
      <c r="EN11" s="710"/>
      <c r="EO11" s="710"/>
      <c r="EP11" s="710"/>
      <c r="EQ11" s="710"/>
      <c r="ER11" s="710"/>
      <c r="ES11" s="710"/>
      <c r="ET11" s="710"/>
      <c r="EU11" s="710"/>
      <c r="EV11" s="710"/>
      <c r="EW11" s="710"/>
      <c r="EX11" s="710"/>
      <c r="EY11" s="710"/>
      <c r="EZ11" s="710"/>
      <c r="FA11" s="710"/>
      <c r="FB11" s="710"/>
      <c r="FC11" s="710"/>
      <c r="FD11" s="710"/>
      <c r="FE11" s="710"/>
      <c r="FF11" s="710"/>
      <c r="FG11" s="710"/>
      <c r="FH11" s="710"/>
      <c r="FI11" s="710"/>
      <c r="FJ11" s="710"/>
      <c r="FK11" s="710"/>
      <c r="FL11" s="710"/>
      <c r="FM11" s="710"/>
      <c r="FN11" s="710"/>
      <c r="FO11" s="710"/>
      <c r="FP11" s="710"/>
      <c r="FQ11" s="710"/>
      <c r="FR11" s="710"/>
      <c r="FS11" s="710"/>
      <c r="FT11" s="710"/>
      <c r="FU11" s="710"/>
      <c r="FV11" s="710"/>
      <c r="FW11" s="710"/>
      <c r="FX11" s="710"/>
      <c r="FY11" s="710"/>
      <c r="FZ11" s="710"/>
      <c r="GA11" s="710"/>
      <c r="GB11" s="710"/>
      <c r="GC11" s="710"/>
      <c r="GD11" s="710"/>
      <c r="GE11" s="710"/>
      <c r="GF11" s="710"/>
      <c r="GG11" s="710"/>
      <c r="GH11" s="710"/>
      <c r="GI11" s="710"/>
      <c r="GJ11" s="710"/>
      <c r="GK11" s="710"/>
      <c r="GL11" s="710"/>
      <c r="GM11" s="710"/>
      <c r="GN11" s="710"/>
      <c r="GO11" s="710"/>
      <c r="GP11" s="710"/>
      <c r="GQ11" s="710"/>
      <c r="GR11" s="710"/>
      <c r="GS11" s="710"/>
      <c r="GT11" s="710"/>
      <c r="GU11" s="710"/>
      <c r="GV11" s="710"/>
    </row>
    <row r="12" spans="1:132" ht="56.25" customHeight="1">
      <c r="A12" s="711" t="s">
        <v>218</v>
      </c>
      <c r="B12" s="936" t="s">
        <v>831</v>
      </c>
      <c r="C12" s="937"/>
      <c r="D12" s="938"/>
      <c r="E12" s="716"/>
      <c r="F12" s="716"/>
      <c r="G12" s="716"/>
      <c r="H12" s="716"/>
      <c r="I12" s="716"/>
      <c r="J12" s="716"/>
      <c r="K12" s="716"/>
      <c r="L12" s="716"/>
      <c r="M12" s="717">
        <f>SUM(E12:L12)</f>
        <v>0</v>
      </c>
      <c r="N12" s="710"/>
      <c r="O12" s="710"/>
      <c r="P12" s="710"/>
      <c r="Q12" s="710"/>
      <c r="R12" s="710"/>
      <c r="S12" s="710"/>
      <c r="T12" s="710"/>
      <c r="U12" s="710"/>
      <c r="V12" s="710"/>
      <c r="W12" s="710"/>
      <c r="X12" s="710"/>
      <c r="Y12" s="710"/>
      <c r="Z12" s="710"/>
      <c r="AA12" s="710"/>
      <c r="AB12" s="710"/>
      <c r="AC12" s="710"/>
      <c r="AD12" s="710"/>
      <c r="AE12" s="710"/>
      <c r="AF12" s="710"/>
      <c r="AG12" s="710"/>
      <c r="AH12" s="710"/>
      <c r="AI12" s="710"/>
      <c r="AJ12" s="710"/>
      <c r="AK12" s="710"/>
      <c r="AL12" s="710"/>
      <c r="AM12" s="710"/>
      <c r="AN12" s="710"/>
      <c r="AO12" s="710"/>
      <c r="AP12" s="710"/>
      <c r="AQ12" s="710"/>
      <c r="AR12" s="710"/>
      <c r="AS12" s="710"/>
      <c r="AT12" s="710"/>
      <c r="AU12" s="710"/>
      <c r="AV12" s="710"/>
      <c r="AW12" s="710"/>
      <c r="AX12" s="710"/>
      <c r="AY12" s="710"/>
      <c r="AZ12" s="710"/>
      <c r="BA12" s="710"/>
      <c r="BB12" s="710"/>
      <c r="BC12" s="710"/>
      <c r="BD12" s="710"/>
      <c r="BE12" s="710"/>
      <c r="BF12" s="710"/>
      <c r="BG12" s="710"/>
      <c r="BH12" s="710"/>
      <c r="BI12" s="710"/>
      <c r="BJ12" s="710"/>
      <c r="BK12" s="710"/>
      <c r="BL12" s="710"/>
      <c r="BM12" s="710"/>
      <c r="BN12" s="710"/>
      <c r="BO12" s="710"/>
      <c r="BP12" s="710"/>
      <c r="BQ12" s="710"/>
      <c r="BR12" s="710"/>
      <c r="BS12" s="710"/>
      <c r="BT12" s="710"/>
      <c r="BU12" s="710"/>
      <c r="BV12" s="710"/>
      <c r="BW12" s="710"/>
      <c r="BX12" s="710"/>
      <c r="BY12" s="710"/>
      <c r="BZ12" s="710"/>
      <c r="CA12" s="710"/>
      <c r="CB12" s="710"/>
      <c r="CC12" s="710"/>
      <c r="CD12" s="710"/>
      <c r="CE12" s="710"/>
      <c r="CF12" s="710"/>
      <c r="CG12" s="710"/>
      <c r="CH12" s="710"/>
      <c r="CI12" s="710"/>
      <c r="CJ12" s="710"/>
      <c r="CK12" s="710"/>
      <c r="CL12" s="710"/>
      <c r="CM12" s="710"/>
      <c r="CN12" s="710"/>
      <c r="CO12" s="710"/>
      <c r="CP12" s="710"/>
      <c r="CQ12" s="710"/>
      <c r="CR12" s="710"/>
      <c r="CS12" s="710"/>
      <c r="CT12" s="710"/>
      <c r="CU12" s="710"/>
      <c r="CV12" s="710"/>
      <c r="CW12" s="710"/>
      <c r="CX12" s="710"/>
      <c r="CY12" s="710"/>
      <c r="CZ12" s="710"/>
      <c r="DA12" s="710"/>
      <c r="DB12" s="710"/>
      <c r="DC12" s="710"/>
      <c r="DD12" s="710"/>
      <c r="DE12" s="710"/>
      <c r="DF12" s="710"/>
      <c r="DG12" s="710"/>
      <c r="DH12" s="710"/>
      <c r="DI12" s="710"/>
      <c r="DJ12" s="710"/>
      <c r="DK12" s="710"/>
      <c r="DL12" s="710"/>
      <c r="DM12" s="710"/>
      <c r="DN12" s="710"/>
      <c r="DO12" s="710"/>
      <c r="DP12" s="710"/>
      <c r="DQ12" s="710"/>
      <c r="DR12" s="710"/>
      <c r="DS12" s="710"/>
      <c r="DT12" s="710"/>
      <c r="DU12" s="710"/>
      <c r="DV12" s="710"/>
      <c r="DW12" s="710"/>
      <c r="DX12" s="710"/>
      <c r="DY12" s="710"/>
      <c r="DZ12" s="710"/>
      <c r="EA12" s="710"/>
      <c r="EB12" s="710"/>
    </row>
    <row r="13" spans="1:132" ht="51" customHeight="1">
      <c r="A13" s="711" t="s">
        <v>219</v>
      </c>
      <c r="B13" s="936" t="s">
        <v>832</v>
      </c>
      <c r="C13" s="937"/>
      <c r="D13" s="938"/>
      <c r="E13" s="718"/>
      <c r="F13" s="718"/>
      <c r="G13" s="718"/>
      <c r="H13" s="718"/>
      <c r="I13" s="718"/>
      <c r="J13" s="718"/>
      <c r="K13" s="718"/>
      <c r="L13" s="718"/>
      <c r="M13" s="717">
        <f>SUM(E13:L13)</f>
        <v>0</v>
      </c>
      <c r="N13" s="710"/>
      <c r="O13" s="710"/>
      <c r="P13" s="710"/>
      <c r="Q13" s="710"/>
      <c r="R13" s="710"/>
      <c r="S13" s="710"/>
      <c r="T13" s="710"/>
      <c r="U13" s="710"/>
      <c r="V13" s="710"/>
      <c r="W13" s="710"/>
      <c r="X13" s="710"/>
      <c r="Y13" s="710"/>
      <c r="Z13" s="710"/>
      <c r="AA13" s="710"/>
      <c r="AB13" s="710"/>
      <c r="AC13" s="710"/>
      <c r="AD13" s="710"/>
      <c r="AE13" s="710"/>
      <c r="AF13" s="710"/>
      <c r="AG13" s="710"/>
      <c r="AH13" s="710"/>
      <c r="AI13" s="710"/>
      <c r="AJ13" s="710"/>
      <c r="AK13" s="710"/>
      <c r="AL13" s="710"/>
      <c r="AM13" s="710"/>
      <c r="AN13" s="710"/>
      <c r="AO13" s="710"/>
      <c r="AP13" s="710"/>
      <c r="AQ13" s="710"/>
      <c r="AR13" s="710"/>
      <c r="AS13" s="710"/>
      <c r="AT13" s="710"/>
      <c r="AU13" s="710"/>
      <c r="AV13" s="710"/>
      <c r="AW13" s="710"/>
      <c r="AX13" s="710"/>
      <c r="AY13" s="710"/>
      <c r="AZ13" s="710"/>
      <c r="BA13" s="710"/>
      <c r="BB13" s="710"/>
      <c r="BC13" s="710"/>
      <c r="BD13" s="710"/>
      <c r="BE13" s="710"/>
      <c r="BF13" s="710"/>
      <c r="BG13" s="710"/>
      <c r="BH13" s="710"/>
      <c r="BI13" s="710"/>
      <c r="BJ13" s="710"/>
      <c r="BK13" s="710"/>
      <c r="BL13" s="710"/>
      <c r="BM13" s="710"/>
      <c r="BN13" s="710"/>
      <c r="BO13" s="710"/>
      <c r="BP13" s="710"/>
      <c r="BQ13" s="710"/>
      <c r="BR13" s="710"/>
      <c r="BS13" s="710"/>
      <c r="BT13" s="710"/>
      <c r="BU13" s="710"/>
      <c r="BV13" s="710"/>
      <c r="BW13" s="710"/>
      <c r="BX13" s="710"/>
      <c r="BY13" s="710"/>
      <c r="BZ13" s="710"/>
      <c r="CA13" s="710"/>
      <c r="CB13" s="710"/>
      <c r="CC13" s="710"/>
      <c r="CD13" s="710"/>
      <c r="CE13" s="710"/>
      <c r="CF13" s="710"/>
      <c r="CG13" s="710"/>
      <c r="CH13" s="710"/>
      <c r="CI13" s="710"/>
      <c r="CJ13" s="710"/>
      <c r="CK13" s="710"/>
      <c r="CL13" s="710"/>
      <c r="CM13" s="710"/>
      <c r="CN13" s="710"/>
      <c r="CO13" s="710"/>
      <c r="CP13" s="710"/>
      <c r="CQ13" s="710"/>
      <c r="CR13" s="710"/>
      <c r="CS13" s="710"/>
      <c r="CT13" s="710"/>
      <c r="CU13" s="710"/>
      <c r="CV13" s="710"/>
      <c r="CW13" s="710"/>
      <c r="CX13" s="710"/>
      <c r="CY13" s="710"/>
      <c r="CZ13" s="710"/>
      <c r="DA13" s="710"/>
      <c r="DB13" s="710"/>
      <c r="DC13" s="710"/>
      <c r="DD13" s="710"/>
      <c r="DE13" s="710"/>
      <c r="DF13" s="710"/>
      <c r="DG13" s="710"/>
      <c r="DH13" s="710"/>
      <c r="DI13" s="710"/>
      <c r="DJ13" s="710"/>
      <c r="DK13" s="710"/>
      <c r="DL13" s="710"/>
      <c r="DM13" s="710"/>
      <c r="DN13" s="710"/>
      <c r="DO13" s="710"/>
      <c r="DP13" s="710"/>
      <c r="DQ13" s="710"/>
      <c r="DR13" s="710"/>
      <c r="DS13" s="710"/>
      <c r="DT13" s="710"/>
      <c r="DU13" s="710"/>
      <c r="DV13" s="710"/>
      <c r="DW13" s="710"/>
      <c r="DX13" s="710"/>
      <c r="DY13" s="710"/>
      <c r="DZ13" s="710"/>
      <c r="EA13" s="710"/>
      <c r="EB13" s="710"/>
    </row>
    <row r="14" ht="5.25" customHeight="1">
      <c r="A14" s="708" t="s">
        <v>828</v>
      </c>
    </row>
    <row r="15" ht="12.75">
      <c r="A15" s="708" t="s">
        <v>827</v>
      </c>
    </row>
  </sheetData>
  <sheetProtection/>
  <mergeCells count="13">
    <mergeCell ref="A5:M5"/>
    <mergeCell ref="D6:M6"/>
    <mergeCell ref="A7:M7"/>
    <mergeCell ref="A9:A10"/>
    <mergeCell ref="B9:D10"/>
    <mergeCell ref="E9:E10"/>
    <mergeCell ref="F9:F10"/>
    <mergeCell ref="G9:I9"/>
    <mergeCell ref="J9:K9"/>
    <mergeCell ref="L9:L10"/>
    <mergeCell ref="B13:D13"/>
    <mergeCell ref="M9:M10"/>
    <mergeCell ref="B12:D12"/>
  </mergeCells>
  <printOptions/>
  <pageMargins left="0.5511811023622047" right="0.15748031496062992"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R68"/>
  <sheetViews>
    <sheetView zoomScalePageLayoutView="0" workbookViewId="0" topLeftCell="A36">
      <selection activeCell="T50" sqref="T50"/>
    </sheetView>
  </sheetViews>
  <sheetFormatPr defaultColWidth="9.140625" defaultRowHeight="12.75"/>
  <cols>
    <col min="1" max="1" width="5.8515625" style="77" customWidth="1"/>
    <col min="2" max="2" width="0.2890625" style="66" customWidth="1"/>
    <col min="3" max="3" width="1.57421875" style="66" customWidth="1"/>
    <col min="4" max="4" width="20.140625" style="66" customWidth="1"/>
    <col min="5" max="5" width="5.57421875" style="66" customWidth="1"/>
    <col min="6" max="6" width="6.28125" style="66" customWidth="1"/>
    <col min="7" max="7" width="10.57421875" style="66" customWidth="1"/>
    <col min="8" max="9" width="8.28125" style="66" customWidth="1"/>
    <col min="10" max="10" width="9.28125" style="66" customWidth="1"/>
    <col min="11" max="11" width="9.00390625" style="66" customWidth="1"/>
    <col min="12" max="12" width="8.28125" style="66" customWidth="1"/>
    <col min="13" max="13" width="11.421875" style="66" customWidth="1"/>
    <col min="14" max="14" width="7.28125" style="66" customWidth="1"/>
    <col min="15" max="15" width="8.8515625" style="66" customWidth="1"/>
    <col min="16" max="17" width="7.57421875" style="66" customWidth="1"/>
    <col min="18" max="18" width="11.7109375" style="66" customWidth="1"/>
    <col min="19" max="16384" width="9.140625" style="66" customWidth="1"/>
  </cols>
  <sheetData>
    <row r="1" ht="12.75">
      <c r="N1" s="67"/>
    </row>
    <row r="2" spans="1:18" ht="12.75">
      <c r="A2" s="4"/>
      <c r="B2" s="143"/>
      <c r="C2" s="143"/>
      <c r="D2" s="143"/>
      <c r="E2" s="143"/>
      <c r="F2" s="143"/>
      <c r="G2" s="143"/>
      <c r="H2" s="143"/>
      <c r="I2" s="143"/>
      <c r="J2" s="143"/>
      <c r="K2" s="143"/>
      <c r="L2" s="143"/>
      <c r="N2" s="117" t="s">
        <v>359</v>
      </c>
      <c r="O2" s="144"/>
      <c r="P2" s="144"/>
      <c r="Q2" s="144"/>
      <c r="R2" s="144"/>
    </row>
    <row r="3" spans="1:17" ht="14.25" customHeight="1">
      <c r="A3" s="4"/>
      <c r="B3" s="143"/>
      <c r="C3" s="143"/>
      <c r="D3" s="143"/>
      <c r="E3" s="143"/>
      <c r="F3" s="143"/>
      <c r="G3" s="143"/>
      <c r="H3" s="143"/>
      <c r="I3" s="143"/>
      <c r="J3" s="143"/>
      <c r="K3" s="143"/>
      <c r="L3" s="143"/>
      <c r="M3" s="4"/>
      <c r="N3" s="4" t="s">
        <v>208</v>
      </c>
      <c r="O3" s="4"/>
      <c r="P3" s="4"/>
      <c r="Q3" s="4"/>
    </row>
    <row r="4" spans="1:18" ht="4.5" customHeight="1">
      <c r="A4" s="4"/>
      <c r="B4" s="143"/>
      <c r="C4" s="143"/>
      <c r="D4" s="143"/>
      <c r="E4" s="143"/>
      <c r="F4" s="143"/>
      <c r="G4" s="143"/>
      <c r="H4" s="143"/>
      <c r="I4" s="143"/>
      <c r="J4" s="143"/>
      <c r="K4" s="143"/>
      <c r="L4" s="143"/>
      <c r="M4" s="4"/>
      <c r="N4" s="4"/>
      <c r="O4" s="4"/>
      <c r="P4" s="4"/>
      <c r="Q4" s="4"/>
      <c r="R4" s="4"/>
    </row>
    <row r="5" spans="1:18" ht="31.5" customHeight="1">
      <c r="A5" s="954" t="s">
        <v>360</v>
      </c>
      <c r="B5" s="954"/>
      <c r="C5" s="954"/>
      <c r="D5" s="954"/>
      <c r="E5" s="954"/>
      <c r="F5" s="954"/>
      <c r="G5" s="954"/>
      <c r="H5" s="954"/>
      <c r="I5" s="954"/>
      <c r="J5" s="954"/>
      <c r="K5" s="954"/>
      <c r="L5" s="954"/>
      <c r="M5" s="954"/>
      <c r="N5" s="954"/>
      <c r="O5" s="954"/>
      <c r="P5" s="954"/>
      <c r="Q5" s="954"/>
      <c r="R5" s="954"/>
    </row>
    <row r="6" spans="1:18" ht="3" customHeight="1">
      <c r="A6" s="4"/>
      <c r="B6" s="143"/>
      <c r="C6" s="143"/>
      <c r="D6" s="143"/>
      <c r="E6" s="143"/>
      <c r="F6" s="143"/>
      <c r="G6" s="143"/>
      <c r="H6" s="143"/>
      <c r="I6" s="143"/>
      <c r="J6" s="143"/>
      <c r="K6" s="143"/>
      <c r="L6" s="143"/>
      <c r="M6" s="143"/>
      <c r="N6" s="143"/>
      <c r="O6" s="143"/>
      <c r="P6" s="143"/>
      <c r="Q6" s="143"/>
      <c r="R6" s="143"/>
    </row>
    <row r="7" spans="1:18" ht="22.5" customHeight="1">
      <c r="A7" s="954" t="s">
        <v>361</v>
      </c>
      <c r="B7" s="954"/>
      <c r="C7" s="954"/>
      <c r="D7" s="954"/>
      <c r="E7" s="954"/>
      <c r="F7" s="954"/>
      <c r="G7" s="954"/>
      <c r="H7" s="954"/>
      <c r="I7" s="954"/>
      <c r="J7" s="954"/>
      <c r="K7" s="954"/>
      <c r="L7" s="954"/>
      <c r="M7" s="954"/>
      <c r="N7" s="954"/>
      <c r="O7" s="954"/>
      <c r="P7" s="954"/>
      <c r="Q7" s="954"/>
      <c r="R7" s="954"/>
    </row>
    <row r="8" spans="1:18" ht="4.5" customHeight="1">
      <c r="A8" s="4"/>
      <c r="B8" s="143"/>
      <c r="C8" s="143"/>
      <c r="D8" s="143"/>
      <c r="E8" s="143"/>
      <c r="F8" s="143"/>
      <c r="G8" s="143"/>
      <c r="H8" s="143"/>
      <c r="I8" s="143"/>
      <c r="J8" s="143"/>
      <c r="K8" s="143"/>
      <c r="L8" s="143"/>
      <c r="M8" s="143"/>
      <c r="N8" s="143"/>
      <c r="O8" s="143"/>
      <c r="P8" s="143"/>
      <c r="Q8" s="143"/>
      <c r="R8" s="143"/>
    </row>
    <row r="9" spans="1:18" ht="27" customHeight="1">
      <c r="A9" s="893" t="s">
        <v>362</v>
      </c>
      <c r="B9" s="955" t="s">
        <v>5</v>
      </c>
      <c r="C9" s="955"/>
      <c r="D9" s="955"/>
      <c r="E9" s="893" t="s">
        <v>26</v>
      </c>
      <c r="F9" s="893" t="s">
        <v>28</v>
      </c>
      <c r="G9" s="893"/>
      <c r="H9" s="893" t="s">
        <v>363</v>
      </c>
      <c r="I9" s="893" t="s">
        <v>364</v>
      </c>
      <c r="J9" s="893" t="s">
        <v>34</v>
      </c>
      <c r="K9" s="893" t="s">
        <v>365</v>
      </c>
      <c r="L9" s="893" t="s">
        <v>366</v>
      </c>
      <c r="M9" s="893" t="s">
        <v>40</v>
      </c>
      <c r="N9" s="893" t="s">
        <v>367</v>
      </c>
      <c r="O9" s="893"/>
      <c r="P9" s="893" t="s">
        <v>368</v>
      </c>
      <c r="Q9" s="893" t="s">
        <v>369</v>
      </c>
      <c r="R9" s="956" t="s">
        <v>215</v>
      </c>
    </row>
    <row r="10" spans="1:18" ht="51">
      <c r="A10" s="893"/>
      <c r="B10" s="955"/>
      <c r="C10" s="955"/>
      <c r="D10" s="955"/>
      <c r="E10" s="893"/>
      <c r="F10" s="84" t="s">
        <v>370</v>
      </c>
      <c r="G10" s="84" t="s">
        <v>371</v>
      </c>
      <c r="H10" s="893"/>
      <c r="I10" s="893"/>
      <c r="J10" s="893"/>
      <c r="K10" s="893"/>
      <c r="L10" s="893"/>
      <c r="M10" s="893"/>
      <c r="N10" s="84" t="s">
        <v>372</v>
      </c>
      <c r="O10" s="84" t="s">
        <v>367</v>
      </c>
      <c r="P10" s="893"/>
      <c r="Q10" s="893"/>
      <c r="R10" s="956"/>
    </row>
    <row r="11" spans="1:18" ht="12.75" customHeight="1">
      <c r="A11" s="145">
        <v>1</v>
      </c>
      <c r="B11" s="952">
        <v>2</v>
      </c>
      <c r="C11" s="952"/>
      <c r="D11" s="952"/>
      <c r="E11" s="145">
        <v>3</v>
      </c>
      <c r="F11" s="145">
        <v>4</v>
      </c>
      <c r="G11" s="145">
        <v>5</v>
      </c>
      <c r="H11" s="145">
        <v>6</v>
      </c>
      <c r="I11" s="145">
        <v>7</v>
      </c>
      <c r="J11" s="145">
        <v>8</v>
      </c>
      <c r="K11" s="145">
        <v>9</v>
      </c>
      <c r="L11" s="145">
        <v>10</v>
      </c>
      <c r="M11" s="145">
        <v>11</v>
      </c>
      <c r="N11" s="145">
        <v>12</v>
      </c>
      <c r="O11" s="145">
        <v>13</v>
      </c>
      <c r="P11" s="145">
        <v>14</v>
      </c>
      <c r="Q11" s="145">
        <v>15</v>
      </c>
      <c r="R11" s="413">
        <v>16</v>
      </c>
    </row>
    <row r="12" spans="1:18" ht="39.75" customHeight="1">
      <c r="A12" s="146" t="s">
        <v>218</v>
      </c>
      <c r="B12" s="953" t="s">
        <v>319</v>
      </c>
      <c r="C12" s="953"/>
      <c r="D12" s="953"/>
      <c r="E12" s="294"/>
      <c r="F12" s="294"/>
      <c r="G12" s="294">
        <v>4324674</v>
      </c>
      <c r="H12" s="294">
        <v>1140</v>
      </c>
      <c r="I12" s="294"/>
      <c r="J12" s="294">
        <v>168176.98</v>
      </c>
      <c r="K12" s="294"/>
      <c r="L12" s="294"/>
      <c r="M12" s="294">
        <v>517579.1</v>
      </c>
      <c r="N12" s="294"/>
      <c r="O12" s="294"/>
      <c r="P12" s="294"/>
      <c r="Q12" s="294"/>
      <c r="R12" s="518">
        <f>SUM(E12:Q12)</f>
        <v>5011570.08</v>
      </c>
    </row>
    <row r="13" spans="1:18" ht="25.5" customHeight="1">
      <c r="A13" s="411" t="s">
        <v>219</v>
      </c>
      <c r="B13" s="412"/>
      <c r="C13" s="951" t="s">
        <v>373</v>
      </c>
      <c r="D13" s="951"/>
      <c r="E13" s="526">
        <f>E14+E15</f>
        <v>0</v>
      </c>
      <c r="F13" s="526">
        <f aca="true" t="shared" si="0" ref="F13:Q13">F14+F15</f>
        <v>0</v>
      </c>
      <c r="G13" s="526">
        <f t="shared" si="0"/>
        <v>0</v>
      </c>
      <c r="H13" s="526">
        <f t="shared" si="0"/>
        <v>0</v>
      </c>
      <c r="I13" s="526">
        <f t="shared" si="0"/>
        <v>0</v>
      </c>
      <c r="J13" s="526">
        <f t="shared" si="0"/>
        <v>0</v>
      </c>
      <c r="K13" s="526">
        <f t="shared" si="0"/>
        <v>0</v>
      </c>
      <c r="L13" s="526">
        <f t="shared" si="0"/>
        <v>0</v>
      </c>
      <c r="M13" s="526">
        <f t="shared" si="0"/>
        <v>39064.36</v>
      </c>
      <c r="N13" s="526">
        <f t="shared" si="0"/>
        <v>0</v>
      </c>
      <c r="O13" s="526">
        <f t="shared" si="0"/>
        <v>0</v>
      </c>
      <c r="P13" s="526">
        <f t="shared" si="0"/>
        <v>0</v>
      </c>
      <c r="Q13" s="526">
        <f t="shared" si="0"/>
        <v>0</v>
      </c>
      <c r="R13" s="518">
        <f aca="true" t="shared" si="1" ref="R13:R49">SUM(E13:Q13)</f>
        <v>39064.36</v>
      </c>
    </row>
    <row r="14" spans="1:18" ht="25.5">
      <c r="A14" s="148" t="s">
        <v>321</v>
      </c>
      <c r="B14" s="149" t="s">
        <v>374</v>
      </c>
      <c r="C14" s="150"/>
      <c r="D14" s="40" t="s">
        <v>322</v>
      </c>
      <c r="E14" s="527"/>
      <c r="F14" s="515"/>
      <c r="G14" s="515"/>
      <c r="H14" s="515"/>
      <c r="I14" s="515"/>
      <c r="J14" s="515"/>
      <c r="K14" s="515"/>
      <c r="L14" s="515"/>
      <c r="M14" s="515">
        <v>39064.36</v>
      </c>
      <c r="N14" s="515"/>
      <c r="O14" s="515"/>
      <c r="P14" s="515"/>
      <c r="Q14" s="515"/>
      <c r="R14" s="518">
        <f t="shared" si="1"/>
        <v>39064.36</v>
      </c>
    </row>
    <row r="15" spans="1:18" ht="25.5">
      <c r="A15" s="145" t="s">
        <v>323</v>
      </c>
      <c r="B15" s="150"/>
      <c r="C15" s="150"/>
      <c r="D15" s="151" t="s">
        <v>324</v>
      </c>
      <c r="E15" s="515"/>
      <c r="F15" s="515"/>
      <c r="G15" s="515"/>
      <c r="H15" s="515"/>
      <c r="I15" s="515"/>
      <c r="J15" s="515"/>
      <c r="K15" s="515"/>
      <c r="L15" s="515"/>
      <c r="M15" s="515"/>
      <c r="N15" s="515"/>
      <c r="O15" s="515"/>
      <c r="P15" s="294"/>
      <c r="Q15" s="294"/>
      <c r="R15" s="518">
        <f t="shared" si="1"/>
        <v>0</v>
      </c>
    </row>
    <row r="16" spans="1:18" ht="51" customHeight="1">
      <c r="A16" s="411" t="s">
        <v>221</v>
      </c>
      <c r="B16" s="958" t="s">
        <v>375</v>
      </c>
      <c r="C16" s="958"/>
      <c r="D16" s="958"/>
      <c r="E16" s="526">
        <f>E17+E18+E19</f>
        <v>0</v>
      </c>
      <c r="F16" s="526">
        <f aca="true" t="shared" si="2" ref="F16:Q16">F17+F18+F19</f>
        <v>0</v>
      </c>
      <c r="G16" s="526">
        <f t="shared" si="2"/>
        <v>0</v>
      </c>
      <c r="H16" s="526">
        <f t="shared" si="2"/>
        <v>0</v>
      </c>
      <c r="I16" s="526">
        <f t="shared" si="2"/>
        <v>0</v>
      </c>
      <c r="J16" s="526">
        <f t="shared" si="2"/>
        <v>2017.8</v>
      </c>
      <c r="K16" s="526">
        <f t="shared" si="2"/>
        <v>0</v>
      </c>
      <c r="L16" s="526">
        <f t="shared" si="2"/>
        <v>0</v>
      </c>
      <c r="M16" s="526">
        <f t="shared" si="2"/>
        <v>71375</v>
      </c>
      <c r="N16" s="526">
        <f t="shared" si="2"/>
        <v>0</v>
      </c>
      <c r="O16" s="526">
        <f t="shared" si="2"/>
        <v>0</v>
      </c>
      <c r="P16" s="526">
        <f t="shared" si="2"/>
        <v>0</v>
      </c>
      <c r="Q16" s="526">
        <f t="shared" si="2"/>
        <v>0</v>
      </c>
      <c r="R16" s="518">
        <f t="shared" si="1"/>
        <v>73392.8</v>
      </c>
    </row>
    <row r="17" spans="1:18" ht="12.75">
      <c r="A17" s="152" t="s">
        <v>326</v>
      </c>
      <c r="B17" s="153"/>
      <c r="C17" s="150"/>
      <c r="D17" s="40" t="s">
        <v>327</v>
      </c>
      <c r="E17" s="515"/>
      <c r="F17" s="515"/>
      <c r="G17" s="515"/>
      <c r="H17" s="515"/>
      <c r="I17" s="515"/>
      <c r="J17" s="515"/>
      <c r="K17" s="515"/>
      <c r="L17" s="515"/>
      <c r="M17" s="515"/>
      <c r="N17" s="515"/>
      <c r="O17" s="515"/>
      <c r="P17" s="294"/>
      <c r="Q17" s="294"/>
      <c r="R17" s="518">
        <f t="shared" si="1"/>
        <v>0</v>
      </c>
    </row>
    <row r="18" spans="1:18" ht="12.75">
      <c r="A18" s="46" t="s">
        <v>328</v>
      </c>
      <c r="B18" s="153"/>
      <c r="C18" s="150"/>
      <c r="D18" s="40" t="s">
        <v>329</v>
      </c>
      <c r="E18" s="527"/>
      <c r="F18" s="515"/>
      <c r="G18" s="515"/>
      <c r="H18" s="515"/>
      <c r="I18" s="515"/>
      <c r="J18" s="515"/>
      <c r="K18" s="515"/>
      <c r="L18" s="515"/>
      <c r="M18" s="515"/>
      <c r="N18" s="515"/>
      <c r="O18" s="515"/>
      <c r="P18" s="294"/>
      <c r="Q18" s="294"/>
      <c r="R18" s="518">
        <f t="shared" si="1"/>
        <v>0</v>
      </c>
    </row>
    <row r="19" spans="1:18" ht="12.75">
      <c r="A19" s="46" t="s">
        <v>330</v>
      </c>
      <c r="B19" s="153"/>
      <c r="C19" s="150"/>
      <c r="D19" s="40" t="s">
        <v>331</v>
      </c>
      <c r="E19" s="527"/>
      <c r="F19" s="515"/>
      <c r="G19" s="515"/>
      <c r="H19" s="515"/>
      <c r="I19" s="515"/>
      <c r="J19" s="515">
        <v>2017.8</v>
      </c>
      <c r="K19" s="515"/>
      <c r="L19" s="515"/>
      <c r="M19" s="515">
        <v>71375</v>
      </c>
      <c r="N19" s="515"/>
      <c r="O19" s="515"/>
      <c r="P19" s="294"/>
      <c r="Q19" s="294"/>
      <c r="R19" s="518">
        <f t="shared" si="1"/>
        <v>73392.8</v>
      </c>
    </row>
    <row r="20" spans="1:18" ht="15" customHeight="1">
      <c r="A20" s="46" t="s">
        <v>222</v>
      </c>
      <c r="B20" s="147"/>
      <c r="C20" s="861" t="s">
        <v>332</v>
      </c>
      <c r="D20" s="861"/>
      <c r="E20" s="527"/>
      <c r="F20" s="515"/>
      <c r="G20" s="515"/>
      <c r="H20" s="515"/>
      <c r="I20" s="515"/>
      <c r="J20" s="515"/>
      <c r="K20" s="515"/>
      <c r="L20" s="515"/>
      <c r="M20" s="515"/>
      <c r="N20" s="515"/>
      <c r="O20" s="515"/>
      <c r="P20" s="294"/>
      <c r="Q20" s="294"/>
      <c r="R20" s="518">
        <f t="shared" si="1"/>
        <v>0</v>
      </c>
    </row>
    <row r="21" spans="1:18" ht="54.75" customHeight="1">
      <c r="A21" s="378" t="s">
        <v>223</v>
      </c>
      <c r="B21" s="959" t="s">
        <v>333</v>
      </c>
      <c r="C21" s="959"/>
      <c r="D21" s="959"/>
      <c r="E21" s="518">
        <f>E12+E13-E16+E20</f>
        <v>0</v>
      </c>
      <c r="F21" s="518">
        <f aca="true" t="shared" si="3" ref="F21:Q21">F12+F13-F16+F20</f>
        <v>0</v>
      </c>
      <c r="G21" s="518">
        <f t="shared" si="3"/>
        <v>4324674</v>
      </c>
      <c r="H21" s="518">
        <f t="shared" si="3"/>
        <v>1140</v>
      </c>
      <c r="I21" s="518">
        <f t="shared" si="3"/>
        <v>0</v>
      </c>
      <c r="J21" s="518">
        <f t="shared" si="3"/>
        <v>166159.18000000002</v>
      </c>
      <c r="K21" s="518">
        <f t="shared" si="3"/>
        <v>0</v>
      </c>
      <c r="L21" s="518">
        <f t="shared" si="3"/>
        <v>0</v>
      </c>
      <c r="M21" s="518">
        <f t="shared" si="3"/>
        <v>485268.45999999996</v>
      </c>
      <c r="N21" s="518">
        <f t="shared" si="3"/>
        <v>0</v>
      </c>
      <c r="O21" s="518">
        <f t="shared" si="3"/>
        <v>0</v>
      </c>
      <c r="P21" s="518">
        <f t="shared" si="3"/>
        <v>0</v>
      </c>
      <c r="Q21" s="518">
        <f t="shared" si="3"/>
        <v>0</v>
      </c>
      <c r="R21" s="518">
        <f t="shared" si="1"/>
        <v>4977241.64</v>
      </c>
    </row>
    <row r="22" spans="1:18" ht="39.75" customHeight="1">
      <c r="A22" s="146" t="s">
        <v>225</v>
      </c>
      <c r="B22" s="957" t="s">
        <v>376</v>
      </c>
      <c r="C22" s="957"/>
      <c r="D22" s="957"/>
      <c r="E22" s="294" t="s">
        <v>335</v>
      </c>
      <c r="F22" s="294"/>
      <c r="G22" s="294">
        <v>1114166.19</v>
      </c>
      <c r="H22" s="294">
        <v>786.78</v>
      </c>
      <c r="I22" s="294"/>
      <c r="J22" s="294">
        <v>129655.6</v>
      </c>
      <c r="K22" s="294"/>
      <c r="L22" s="294"/>
      <c r="M22" s="294">
        <v>355675.39</v>
      </c>
      <c r="N22" s="524" t="s">
        <v>335</v>
      </c>
      <c r="O22" s="294"/>
      <c r="P22" s="294" t="s">
        <v>335</v>
      </c>
      <c r="Q22" s="294" t="s">
        <v>335</v>
      </c>
      <c r="R22" s="518">
        <f t="shared" si="1"/>
        <v>1600283.96</v>
      </c>
    </row>
    <row r="23" spans="1:18" ht="39.75" customHeight="1">
      <c r="A23" s="152" t="s">
        <v>227</v>
      </c>
      <c r="B23" s="153"/>
      <c r="C23" s="861" t="s">
        <v>377</v>
      </c>
      <c r="D23" s="861"/>
      <c r="E23" s="515" t="s">
        <v>335</v>
      </c>
      <c r="F23" s="515"/>
      <c r="G23" s="515"/>
      <c r="H23" s="515"/>
      <c r="I23" s="515"/>
      <c r="J23" s="515"/>
      <c r="K23" s="515"/>
      <c r="L23" s="515"/>
      <c r="M23" s="515"/>
      <c r="N23" s="524" t="s">
        <v>335</v>
      </c>
      <c r="O23" s="515"/>
      <c r="P23" s="515" t="s">
        <v>335</v>
      </c>
      <c r="Q23" s="515" t="s">
        <v>335</v>
      </c>
      <c r="R23" s="518">
        <f t="shared" si="1"/>
        <v>0</v>
      </c>
    </row>
    <row r="24" spans="1:18" ht="41.25" customHeight="1">
      <c r="A24" s="152" t="s">
        <v>229</v>
      </c>
      <c r="B24" s="153"/>
      <c r="C24" s="861" t="s">
        <v>378</v>
      </c>
      <c r="D24" s="861"/>
      <c r="E24" s="515" t="s">
        <v>335</v>
      </c>
      <c r="F24" s="515"/>
      <c r="G24" s="515">
        <v>63996.84</v>
      </c>
      <c r="H24" s="515">
        <v>22.56</v>
      </c>
      <c r="I24" s="515"/>
      <c r="J24" s="515">
        <v>8343.97</v>
      </c>
      <c r="K24" s="515"/>
      <c r="L24" s="515"/>
      <c r="M24" s="515">
        <v>58846.94</v>
      </c>
      <c r="N24" s="524" t="s">
        <v>335</v>
      </c>
      <c r="O24" s="515"/>
      <c r="P24" s="515" t="s">
        <v>335</v>
      </c>
      <c r="Q24" s="515" t="s">
        <v>335</v>
      </c>
      <c r="R24" s="518">
        <f t="shared" si="1"/>
        <v>131210.31</v>
      </c>
    </row>
    <row r="25" spans="1:18" ht="51" customHeight="1">
      <c r="A25" s="413" t="s">
        <v>231</v>
      </c>
      <c r="B25" s="414"/>
      <c r="C25" s="951" t="s">
        <v>379</v>
      </c>
      <c r="D25" s="951"/>
      <c r="E25" s="517" t="s">
        <v>335</v>
      </c>
      <c r="F25" s="517">
        <f>F26+F27+F28</f>
        <v>0</v>
      </c>
      <c r="G25" s="517">
        <f aca="true" t="shared" si="4" ref="G25:O25">G26+G27+G28</f>
        <v>0</v>
      </c>
      <c r="H25" s="517">
        <f t="shared" si="4"/>
        <v>0</v>
      </c>
      <c r="I25" s="517">
        <f t="shared" si="4"/>
        <v>0</v>
      </c>
      <c r="J25" s="517">
        <f t="shared" si="4"/>
        <v>2017.8</v>
      </c>
      <c r="K25" s="517">
        <f t="shared" si="4"/>
        <v>0</v>
      </c>
      <c r="L25" s="517">
        <f t="shared" si="4"/>
        <v>0</v>
      </c>
      <c r="M25" s="517">
        <f t="shared" si="4"/>
        <v>71375</v>
      </c>
      <c r="N25" s="517" t="s">
        <v>335</v>
      </c>
      <c r="O25" s="517">
        <f t="shared" si="4"/>
        <v>0</v>
      </c>
      <c r="P25" s="517" t="s">
        <v>335</v>
      </c>
      <c r="Q25" s="517" t="s">
        <v>335</v>
      </c>
      <c r="R25" s="518">
        <f t="shared" si="1"/>
        <v>73392.8</v>
      </c>
    </row>
    <row r="26" spans="1:18" ht="12.75">
      <c r="A26" s="154" t="s">
        <v>339</v>
      </c>
      <c r="B26" s="155"/>
      <c r="C26" s="58"/>
      <c r="D26" s="156" t="s">
        <v>327</v>
      </c>
      <c r="E26" s="524" t="s">
        <v>335</v>
      </c>
      <c r="F26" s="515"/>
      <c r="G26" s="515"/>
      <c r="H26" s="515"/>
      <c r="I26" s="515"/>
      <c r="J26" s="515"/>
      <c r="K26" s="515"/>
      <c r="L26" s="515"/>
      <c r="M26" s="515"/>
      <c r="N26" s="524" t="s">
        <v>335</v>
      </c>
      <c r="O26" s="524"/>
      <c r="P26" s="524" t="s">
        <v>335</v>
      </c>
      <c r="Q26" s="524" t="s">
        <v>335</v>
      </c>
      <c r="R26" s="518">
        <f t="shared" si="1"/>
        <v>0</v>
      </c>
    </row>
    <row r="27" spans="1:18" ht="12.75">
      <c r="A27" s="154" t="s">
        <v>340</v>
      </c>
      <c r="B27" s="155"/>
      <c r="C27" s="58"/>
      <c r="D27" s="156" t="s">
        <v>329</v>
      </c>
      <c r="E27" s="524" t="s">
        <v>335</v>
      </c>
      <c r="F27" s="515"/>
      <c r="G27" s="515"/>
      <c r="H27" s="515"/>
      <c r="I27" s="515"/>
      <c r="J27" s="515"/>
      <c r="K27" s="515"/>
      <c r="L27" s="515"/>
      <c r="M27" s="515"/>
      <c r="N27" s="524" t="s">
        <v>335</v>
      </c>
      <c r="O27" s="524"/>
      <c r="P27" s="524" t="s">
        <v>335</v>
      </c>
      <c r="Q27" s="524" t="s">
        <v>335</v>
      </c>
      <c r="R27" s="518">
        <f t="shared" si="1"/>
        <v>0</v>
      </c>
    </row>
    <row r="28" spans="1:18" ht="12.75">
      <c r="A28" s="154" t="s">
        <v>341</v>
      </c>
      <c r="B28" s="155"/>
      <c r="C28" s="58"/>
      <c r="D28" s="156" t="s">
        <v>331</v>
      </c>
      <c r="E28" s="524" t="s">
        <v>335</v>
      </c>
      <c r="F28" s="515"/>
      <c r="G28" s="515"/>
      <c r="H28" s="515"/>
      <c r="I28" s="515"/>
      <c r="J28" s="515">
        <v>2017.8</v>
      </c>
      <c r="K28" s="515"/>
      <c r="L28" s="515"/>
      <c r="M28" s="515">
        <v>71375</v>
      </c>
      <c r="N28" s="524" t="s">
        <v>335</v>
      </c>
      <c r="O28" s="524"/>
      <c r="P28" s="524" t="s">
        <v>335</v>
      </c>
      <c r="Q28" s="524" t="s">
        <v>335</v>
      </c>
      <c r="R28" s="518">
        <f t="shared" si="1"/>
        <v>73392.8</v>
      </c>
    </row>
    <row r="29" spans="1:18" ht="15" customHeight="1">
      <c r="A29" s="152" t="s">
        <v>232</v>
      </c>
      <c r="B29" s="155"/>
      <c r="C29" s="950" t="s">
        <v>332</v>
      </c>
      <c r="D29" s="950"/>
      <c r="E29" s="524" t="s">
        <v>335</v>
      </c>
      <c r="F29" s="515"/>
      <c r="G29" s="515"/>
      <c r="H29" s="515"/>
      <c r="I29" s="515"/>
      <c r="J29" s="515"/>
      <c r="K29" s="515"/>
      <c r="L29" s="515"/>
      <c r="M29" s="515"/>
      <c r="N29" s="524" t="s">
        <v>335</v>
      </c>
      <c r="O29" s="515"/>
      <c r="P29" s="515" t="s">
        <v>335</v>
      </c>
      <c r="Q29" s="515" t="s">
        <v>335</v>
      </c>
      <c r="R29" s="518">
        <f t="shared" si="1"/>
        <v>0</v>
      </c>
    </row>
    <row r="30" spans="1:18" ht="54.75" customHeight="1">
      <c r="A30" s="378" t="s">
        <v>233</v>
      </c>
      <c r="B30" s="853" t="s">
        <v>380</v>
      </c>
      <c r="C30" s="853"/>
      <c r="D30" s="853"/>
      <c r="E30" s="518" t="s">
        <v>335</v>
      </c>
      <c r="F30" s="518">
        <f>F22+F23+F24-F25+F29</f>
        <v>0</v>
      </c>
      <c r="G30" s="518">
        <f aca="true" t="shared" si="5" ref="G30:O30">G22+G23+G24-G25+G29</f>
        <v>1178163.03</v>
      </c>
      <c r="H30" s="518">
        <f t="shared" si="5"/>
        <v>809.3399999999999</v>
      </c>
      <c r="I30" s="518">
        <f t="shared" si="5"/>
        <v>0</v>
      </c>
      <c r="J30" s="518">
        <f t="shared" si="5"/>
        <v>135981.77000000002</v>
      </c>
      <c r="K30" s="518">
        <f t="shared" si="5"/>
        <v>0</v>
      </c>
      <c r="L30" s="518">
        <f t="shared" si="5"/>
        <v>0</v>
      </c>
      <c r="M30" s="518">
        <f t="shared" si="5"/>
        <v>343147.33</v>
      </c>
      <c r="N30" s="517" t="s">
        <v>335</v>
      </c>
      <c r="O30" s="518">
        <f t="shared" si="5"/>
        <v>0</v>
      </c>
      <c r="P30" s="518" t="s">
        <v>335</v>
      </c>
      <c r="Q30" s="518" t="s">
        <v>335</v>
      </c>
      <c r="R30" s="518">
        <f t="shared" si="1"/>
        <v>1658101.4700000002</v>
      </c>
    </row>
    <row r="31" spans="1:18" ht="39.75" customHeight="1">
      <c r="A31" s="146" t="s">
        <v>234</v>
      </c>
      <c r="B31" s="949" t="s">
        <v>343</v>
      </c>
      <c r="C31" s="949"/>
      <c r="D31" s="949"/>
      <c r="E31" s="294" t="s">
        <v>335</v>
      </c>
      <c r="F31" s="294"/>
      <c r="G31" s="294"/>
      <c r="H31" s="294"/>
      <c r="I31" s="528"/>
      <c r="J31" s="294"/>
      <c r="K31" s="294"/>
      <c r="L31" s="528"/>
      <c r="M31" s="294"/>
      <c r="N31" s="524" t="s">
        <v>335</v>
      </c>
      <c r="O31" s="294"/>
      <c r="P31" s="294"/>
      <c r="Q31" s="294"/>
      <c r="R31" s="518">
        <f t="shared" si="1"/>
        <v>0</v>
      </c>
    </row>
    <row r="32" spans="1:18" ht="39.75" customHeight="1">
      <c r="A32" s="152" t="s">
        <v>235</v>
      </c>
      <c r="B32" s="153"/>
      <c r="C32" s="861" t="s">
        <v>344</v>
      </c>
      <c r="D32" s="861"/>
      <c r="E32" s="515" t="s">
        <v>335</v>
      </c>
      <c r="F32" s="515"/>
      <c r="G32" s="515"/>
      <c r="H32" s="515"/>
      <c r="I32" s="516"/>
      <c r="J32" s="515"/>
      <c r="K32" s="515"/>
      <c r="L32" s="516"/>
      <c r="M32" s="515"/>
      <c r="N32" s="524" t="s">
        <v>335</v>
      </c>
      <c r="O32" s="515"/>
      <c r="P32" s="515"/>
      <c r="Q32" s="515"/>
      <c r="R32" s="518">
        <f t="shared" si="1"/>
        <v>0</v>
      </c>
    </row>
    <row r="33" spans="1:18" ht="39.75" customHeight="1">
      <c r="A33" s="152" t="s">
        <v>236</v>
      </c>
      <c r="B33" s="153"/>
      <c r="C33" s="861" t="s">
        <v>381</v>
      </c>
      <c r="D33" s="861"/>
      <c r="E33" s="520" t="s">
        <v>335</v>
      </c>
      <c r="F33" s="520"/>
      <c r="G33" s="520"/>
      <c r="H33" s="520"/>
      <c r="I33" s="529"/>
      <c r="J33" s="520"/>
      <c r="K33" s="520"/>
      <c r="L33" s="529"/>
      <c r="M33" s="520"/>
      <c r="N33" s="524" t="s">
        <v>335</v>
      </c>
      <c r="O33" s="520"/>
      <c r="P33" s="520"/>
      <c r="Q33" s="520"/>
      <c r="R33" s="518">
        <f t="shared" si="1"/>
        <v>0</v>
      </c>
    </row>
    <row r="34" spans="1:18" ht="39.75" customHeight="1">
      <c r="A34" s="152" t="s">
        <v>237</v>
      </c>
      <c r="B34" s="153"/>
      <c r="C34" s="861" t="s">
        <v>346</v>
      </c>
      <c r="D34" s="861"/>
      <c r="E34" s="515" t="s">
        <v>335</v>
      </c>
      <c r="F34" s="515"/>
      <c r="G34" s="515"/>
      <c r="H34" s="515"/>
      <c r="I34" s="516"/>
      <c r="J34" s="515"/>
      <c r="K34" s="515"/>
      <c r="L34" s="516"/>
      <c r="M34" s="515"/>
      <c r="N34" s="524" t="s">
        <v>335</v>
      </c>
      <c r="O34" s="515"/>
      <c r="P34" s="515"/>
      <c r="Q34" s="515"/>
      <c r="R34" s="518">
        <f t="shared" si="1"/>
        <v>0</v>
      </c>
    </row>
    <row r="35" spans="1:18" ht="51" customHeight="1">
      <c r="A35" s="413" t="s">
        <v>238</v>
      </c>
      <c r="B35" s="414"/>
      <c r="C35" s="951" t="s">
        <v>382</v>
      </c>
      <c r="D35" s="951"/>
      <c r="E35" s="517" t="s">
        <v>335</v>
      </c>
      <c r="F35" s="517">
        <f>F36+F37+F38</f>
        <v>0</v>
      </c>
      <c r="G35" s="517">
        <f aca="true" t="shared" si="6" ref="G35:M35">G36+G37+G38</f>
        <v>0</v>
      </c>
      <c r="H35" s="517">
        <f t="shared" si="6"/>
        <v>0</v>
      </c>
      <c r="I35" s="517">
        <f t="shared" si="6"/>
        <v>0</v>
      </c>
      <c r="J35" s="517">
        <f t="shared" si="6"/>
        <v>0</v>
      </c>
      <c r="K35" s="517">
        <f t="shared" si="6"/>
        <v>0</v>
      </c>
      <c r="L35" s="517">
        <f t="shared" si="6"/>
        <v>0</v>
      </c>
      <c r="M35" s="517">
        <f t="shared" si="6"/>
        <v>0</v>
      </c>
      <c r="N35" s="517" t="s">
        <v>335</v>
      </c>
      <c r="O35" s="517">
        <f>O36+O37+O38</f>
        <v>0</v>
      </c>
      <c r="P35" s="517">
        <f>P36+P37+P38</f>
        <v>0</v>
      </c>
      <c r="Q35" s="517">
        <f>Q36+Q37+Q38</f>
        <v>0</v>
      </c>
      <c r="R35" s="518">
        <f t="shared" si="1"/>
        <v>0</v>
      </c>
    </row>
    <row r="36" spans="1:18" ht="12.75">
      <c r="A36" s="154" t="s">
        <v>348</v>
      </c>
      <c r="B36" s="155"/>
      <c r="C36" s="58"/>
      <c r="D36" s="156" t="s">
        <v>327</v>
      </c>
      <c r="E36" s="524" t="s">
        <v>335</v>
      </c>
      <c r="F36" s="515"/>
      <c r="G36" s="515"/>
      <c r="H36" s="515"/>
      <c r="I36" s="516"/>
      <c r="J36" s="515"/>
      <c r="K36" s="515"/>
      <c r="L36" s="516"/>
      <c r="M36" s="515"/>
      <c r="N36" s="524" t="s">
        <v>335</v>
      </c>
      <c r="O36" s="515"/>
      <c r="P36" s="515"/>
      <c r="Q36" s="515"/>
      <c r="R36" s="518">
        <f t="shared" si="1"/>
        <v>0</v>
      </c>
    </row>
    <row r="37" spans="1:18" ht="12.75">
      <c r="A37" s="154" t="s">
        <v>349</v>
      </c>
      <c r="B37" s="155"/>
      <c r="C37" s="58"/>
      <c r="D37" s="156" t="s">
        <v>329</v>
      </c>
      <c r="E37" s="524" t="s">
        <v>335</v>
      </c>
      <c r="F37" s="515"/>
      <c r="G37" s="515"/>
      <c r="H37" s="515"/>
      <c r="I37" s="516"/>
      <c r="J37" s="515"/>
      <c r="K37" s="515"/>
      <c r="L37" s="516"/>
      <c r="M37" s="515"/>
      <c r="N37" s="524" t="s">
        <v>335</v>
      </c>
      <c r="O37" s="515"/>
      <c r="P37" s="515"/>
      <c r="Q37" s="515"/>
      <c r="R37" s="518">
        <f t="shared" si="1"/>
        <v>0</v>
      </c>
    </row>
    <row r="38" spans="1:18" ht="12.75">
      <c r="A38" s="154" t="s">
        <v>350</v>
      </c>
      <c r="B38" s="155"/>
      <c r="C38" s="58"/>
      <c r="D38" s="156" t="s">
        <v>331</v>
      </c>
      <c r="E38" s="524" t="s">
        <v>335</v>
      </c>
      <c r="F38" s="515"/>
      <c r="G38" s="515"/>
      <c r="H38" s="515"/>
      <c r="I38" s="516"/>
      <c r="J38" s="515"/>
      <c r="K38" s="515"/>
      <c r="L38" s="516"/>
      <c r="M38" s="515"/>
      <c r="N38" s="524" t="s">
        <v>335</v>
      </c>
      <c r="O38" s="515"/>
      <c r="P38" s="515"/>
      <c r="Q38" s="515"/>
      <c r="R38" s="518">
        <f t="shared" si="1"/>
        <v>0</v>
      </c>
    </row>
    <row r="39" spans="1:18" ht="15" customHeight="1">
      <c r="A39" s="152" t="s">
        <v>239</v>
      </c>
      <c r="B39" s="155"/>
      <c r="C39" s="950" t="s">
        <v>332</v>
      </c>
      <c r="D39" s="950"/>
      <c r="E39" s="515" t="s">
        <v>335</v>
      </c>
      <c r="F39" s="515"/>
      <c r="G39" s="515"/>
      <c r="H39" s="515"/>
      <c r="I39" s="516"/>
      <c r="J39" s="516"/>
      <c r="K39" s="516"/>
      <c r="L39" s="516"/>
      <c r="M39" s="515"/>
      <c r="N39" s="524" t="s">
        <v>335</v>
      </c>
      <c r="O39" s="515"/>
      <c r="P39" s="515"/>
      <c r="Q39" s="515"/>
      <c r="R39" s="518">
        <f t="shared" si="1"/>
        <v>0</v>
      </c>
    </row>
    <row r="40" spans="1:18" ht="54.75" customHeight="1">
      <c r="A40" s="378" t="s">
        <v>351</v>
      </c>
      <c r="B40" s="853" t="s">
        <v>383</v>
      </c>
      <c r="C40" s="853"/>
      <c r="D40" s="853"/>
      <c r="E40" s="518" t="s">
        <v>335</v>
      </c>
      <c r="F40" s="518">
        <f>F31+F32+F33-F34-F35+F39</f>
        <v>0</v>
      </c>
      <c r="G40" s="518">
        <f aca="true" t="shared" si="7" ref="G40:M40">G31+G32+G33-G34-G35+G39</f>
        <v>0</v>
      </c>
      <c r="H40" s="518">
        <f t="shared" si="7"/>
        <v>0</v>
      </c>
      <c r="I40" s="518">
        <f t="shared" si="7"/>
        <v>0</v>
      </c>
      <c r="J40" s="518">
        <f t="shared" si="7"/>
        <v>0</v>
      </c>
      <c r="K40" s="518">
        <f t="shared" si="7"/>
        <v>0</v>
      </c>
      <c r="L40" s="518">
        <f t="shared" si="7"/>
        <v>0</v>
      </c>
      <c r="M40" s="518">
        <f t="shared" si="7"/>
        <v>0</v>
      </c>
      <c r="N40" s="518" t="s">
        <v>335</v>
      </c>
      <c r="O40" s="518">
        <f>O31+O32+O33-O34-O35+O39</f>
        <v>0</v>
      </c>
      <c r="P40" s="518">
        <f>P31+P32+P33-P34-P35+P39</f>
        <v>0</v>
      </c>
      <c r="Q40" s="518">
        <f>Q31+Q32+Q33-Q34-Q35+Q39</f>
        <v>0</v>
      </c>
      <c r="R40" s="518">
        <f t="shared" si="1"/>
        <v>0</v>
      </c>
    </row>
    <row r="41" spans="1:18" ht="30.75" customHeight="1">
      <c r="A41" s="146" t="s">
        <v>353</v>
      </c>
      <c r="B41" s="949" t="s">
        <v>983</v>
      </c>
      <c r="C41" s="949"/>
      <c r="D41" s="949"/>
      <c r="E41" s="294"/>
      <c r="F41" s="294" t="s">
        <v>335</v>
      </c>
      <c r="G41" s="294" t="s">
        <v>335</v>
      </c>
      <c r="H41" s="294" t="s">
        <v>335</v>
      </c>
      <c r="I41" s="294"/>
      <c r="J41" s="294" t="s">
        <v>335</v>
      </c>
      <c r="K41" s="294" t="s">
        <v>335</v>
      </c>
      <c r="L41" s="294"/>
      <c r="M41" s="294" t="s">
        <v>335</v>
      </c>
      <c r="N41" s="294"/>
      <c r="O41" s="294" t="s">
        <v>335</v>
      </c>
      <c r="P41" s="294" t="s">
        <v>335</v>
      </c>
      <c r="Q41" s="294" t="s">
        <v>335</v>
      </c>
      <c r="R41" s="518">
        <f t="shared" si="1"/>
        <v>0</v>
      </c>
    </row>
    <row r="42" spans="1:18" ht="45" customHeight="1">
      <c r="A42" s="152" t="s">
        <v>355</v>
      </c>
      <c r="B42" s="907" t="s">
        <v>984</v>
      </c>
      <c r="C42" s="907"/>
      <c r="D42" s="907"/>
      <c r="E42" s="294"/>
      <c r="F42" s="294"/>
      <c r="G42" s="294"/>
      <c r="H42" s="294"/>
      <c r="I42" s="294"/>
      <c r="J42" s="294"/>
      <c r="K42" s="294"/>
      <c r="L42" s="294"/>
      <c r="M42" s="294"/>
      <c r="N42" s="294"/>
      <c r="O42" s="294"/>
      <c r="P42" s="294"/>
      <c r="Q42" s="294"/>
      <c r="R42" s="518">
        <f t="shared" si="1"/>
        <v>0</v>
      </c>
    </row>
    <row r="43" spans="1:18" ht="39.75" customHeight="1">
      <c r="A43" s="152" t="s">
        <v>384</v>
      </c>
      <c r="B43" s="153"/>
      <c r="C43" s="861" t="s">
        <v>985</v>
      </c>
      <c r="D43" s="861"/>
      <c r="E43" s="515"/>
      <c r="F43" s="515" t="s">
        <v>335</v>
      </c>
      <c r="G43" s="515" t="s">
        <v>335</v>
      </c>
      <c r="H43" s="515" t="s">
        <v>335</v>
      </c>
      <c r="I43" s="515"/>
      <c r="J43" s="515" t="s">
        <v>335</v>
      </c>
      <c r="K43" s="515" t="s">
        <v>335</v>
      </c>
      <c r="L43" s="515"/>
      <c r="M43" s="515" t="s">
        <v>335</v>
      </c>
      <c r="N43" s="515"/>
      <c r="O43" s="515" t="s">
        <v>335</v>
      </c>
      <c r="P43" s="515" t="s">
        <v>335</v>
      </c>
      <c r="Q43" s="515" t="s">
        <v>335</v>
      </c>
      <c r="R43" s="518">
        <f t="shared" si="1"/>
        <v>0</v>
      </c>
    </row>
    <row r="44" spans="1:18" ht="50.25" customHeight="1">
      <c r="A44" s="152" t="s">
        <v>385</v>
      </c>
      <c r="B44" s="149"/>
      <c r="C44" s="861" t="s">
        <v>986</v>
      </c>
      <c r="D44" s="861"/>
      <c r="E44" s="524"/>
      <c r="F44" s="524" t="s">
        <v>335</v>
      </c>
      <c r="G44" s="524" t="s">
        <v>335</v>
      </c>
      <c r="H44" s="524" t="s">
        <v>335</v>
      </c>
      <c r="I44" s="524"/>
      <c r="J44" s="524" t="s">
        <v>335</v>
      </c>
      <c r="K44" s="524" t="s">
        <v>335</v>
      </c>
      <c r="L44" s="524"/>
      <c r="M44" s="524" t="s">
        <v>335</v>
      </c>
      <c r="N44" s="524"/>
      <c r="O44" s="524" t="s">
        <v>335</v>
      </c>
      <c r="P44" s="524" t="s">
        <v>335</v>
      </c>
      <c r="Q44" s="524" t="s">
        <v>335</v>
      </c>
      <c r="R44" s="518">
        <f t="shared" si="1"/>
        <v>0</v>
      </c>
    </row>
    <row r="45" spans="1:18" ht="12.75">
      <c r="A45" s="154" t="s">
        <v>386</v>
      </c>
      <c r="B45" s="157"/>
      <c r="C45" s="58"/>
      <c r="D45" s="156" t="s">
        <v>987</v>
      </c>
      <c r="E45" s="524"/>
      <c r="F45" s="524" t="s">
        <v>335</v>
      </c>
      <c r="G45" s="524" t="s">
        <v>335</v>
      </c>
      <c r="H45" s="524" t="s">
        <v>335</v>
      </c>
      <c r="I45" s="524"/>
      <c r="J45" s="524" t="s">
        <v>335</v>
      </c>
      <c r="K45" s="524" t="s">
        <v>335</v>
      </c>
      <c r="L45" s="524"/>
      <c r="M45" s="524" t="s">
        <v>335</v>
      </c>
      <c r="N45" s="524"/>
      <c r="O45" s="524" t="s">
        <v>335</v>
      </c>
      <c r="P45" s="524" t="s">
        <v>335</v>
      </c>
      <c r="Q45" s="524" t="s">
        <v>335</v>
      </c>
      <c r="R45" s="518">
        <f t="shared" si="1"/>
        <v>0</v>
      </c>
    </row>
    <row r="46" spans="1:18" ht="12.75">
      <c r="A46" s="154" t="s">
        <v>387</v>
      </c>
      <c r="B46" s="157"/>
      <c r="C46" s="58"/>
      <c r="D46" s="156" t="s">
        <v>988</v>
      </c>
      <c r="E46" s="524"/>
      <c r="F46" s="524" t="s">
        <v>335</v>
      </c>
      <c r="G46" s="524" t="s">
        <v>335</v>
      </c>
      <c r="H46" s="524" t="s">
        <v>335</v>
      </c>
      <c r="I46" s="524"/>
      <c r="J46" s="524" t="s">
        <v>335</v>
      </c>
      <c r="K46" s="524" t="s">
        <v>335</v>
      </c>
      <c r="L46" s="524"/>
      <c r="M46" s="524" t="s">
        <v>335</v>
      </c>
      <c r="N46" s="524"/>
      <c r="O46" s="524" t="s">
        <v>335</v>
      </c>
      <c r="P46" s="524" t="s">
        <v>335</v>
      </c>
      <c r="Q46" s="524" t="s">
        <v>335</v>
      </c>
      <c r="R46" s="518">
        <f t="shared" si="1"/>
        <v>0</v>
      </c>
    </row>
    <row r="47" spans="1:18" ht="12.75">
      <c r="A47" s="154" t="s">
        <v>388</v>
      </c>
      <c r="B47" s="157"/>
      <c r="C47" s="58"/>
      <c r="D47" s="156" t="s">
        <v>989</v>
      </c>
      <c r="E47" s="524"/>
      <c r="F47" s="524" t="s">
        <v>335</v>
      </c>
      <c r="G47" s="524" t="s">
        <v>335</v>
      </c>
      <c r="H47" s="524" t="s">
        <v>335</v>
      </c>
      <c r="I47" s="524"/>
      <c r="J47" s="524" t="s">
        <v>335</v>
      </c>
      <c r="K47" s="524" t="s">
        <v>335</v>
      </c>
      <c r="L47" s="524"/>
      <c r="M47" s="524" t="s">
        <v>335</v>
      </c>
      <c r="N47" s="524"/>
      <c r="O47" s="524" t="s">
        <v>335</v>
      </c>
      <c r="P47" s="524" t="s">
        <v>335</v>
      </c>
      <c r="Q47" s="524" t="s">
        <v>335</v>
      </c>
      <c r="R47" s="518">
        <f t="shared" si="1"/>
        <v>0</v>
      </c>
    </row>
    <row r="48" spans="1:18" ht="15" customHeight="1">
      <c r="A48" s="152" t="s">
        <v>389</v>
      </c>
      <c r="B48" s="155"/>
      <c r="C48" s="950" t="s">
        <v>990</v>
      </c>
      <c r="D48" s="950"/>
      <c r="E48" s="515"/>
      <c r="F48" s="515" t="s">
        <v>335</v>
      </c>
      <c r="G48" s="515" t="s">
        <v>335</v>
      </c>
      <c r="H48" s="515" t="s">
        <v>335</v>
      </c>
      <c r="I48" s="515"/>
      <c r="J48" s="515" t="s">
        <v>335</v>
      </c>
      <c r="K48" s="515" t="s">
        <v>335</v>
      </c>
      <c r="L48" s="515"/>
      <c r="M48" s="515" t="s">
        <v>335</v>
      </c>
      <c r="N48" s="515"/>
      <c r="O48" s="515" t="s">
        <v>335</v>
      </c>
      <c r="P48" s="515" t="s">
        <v>335</v>
      </c>
      <c r="Q48" s="515" t="s">
        <v>335</v>
      </c>
      <c r="R48" s="518">
        <f t="shared" si="1"/>
        <v>0</v>
      </c>
    </row>
    <row r="49" spans="1:18" ht="41.25" customHeight="1">
      <c r="A49" s="378" t="s">
        <v>390</v>
      </c>
      <c r="B49" s="853" t="s">
        <v>991</v>
      </c>
      <c r="C49" s="853"/>
      <c r="D49" s="853"/>
      <c r="E49" s="518">
        <f>E41+E42+E43-E44+E48</f>
        <v>0</v>
      </c>
      <c r="F49" s="518" t="s">
        <v>335</v>
      </c>
      <c r="G49" s="518" t="s">
        <v>335</v>
      </c>
      <c r="H49" s="518" t="s">
        <v>335</v>
      </c>
      <c r="I49" s="518">
        <f>I41+I42+I43-I44+I48</f>
        <v>0</v>
      </c>
      <c r="J49" s="518" t="s">
        <v>335</v>
      </c>
      <c r="K49" s="518" t="s">
        <v>335</v>
      </c>
      <c r="L49" s="518">
        <f>L41+L42+L43-L44+L48</f>
        <v>0</v>
      </c>
      <c r="M49" s="518" t="s">
        <v>335</v>
      </c>
      <c r="N49" s="518">
        <f>N41+N42+N43-N44+N48</f>
        <v>0</v>
      </c>
      <c r="O49" s="518" t="s">
        <v>335</v>
      </c>
      <c r="P49" s="518" t="s">
        <v>335</v>
      </c>
      <c r="Q49" s="518" t="s">
        <v>335</v>
      </c>
      <c r="R49" s="518">
        <f t="shared" si="1"/>
        <v>0</v>
      </c>
    </row>
    <row r="50" spans="1:18" ht="54.75" customHeight="1">
      <c r="A50" s="378" t="s">
        <v>391</v>
      </c>
      <c r="B50" s="853" t="s">
        <v>392</v>
      </c>
      <c r="C50" s="853"/>
      <c r="D50" s="853"/>
      <c r="E50" s="518">
        <f>IF(E21+E49=FBA!F28,E21+E49,0)</f>
        <v>0</v>
      </c>
      <c r="F50" s="518">
        <f>F21-F30-F40</f>
        <v>0</v>
      </c>
      <c r="G50" s="518">
        <f>G21-G30-G40</f>
        <v>3146510.9699999997</v>
      </c>
      <c r="H50" s="518">
        <f>IF(H21-H30-H40=FBA!F30,H21-H30-H40,0)</f>
        <v>330.6600000000001</v>
      </c>
      <c r="I50" s="518">
        <f>IF(I21-I30-I40+I49=FBA!F31,I21-I30-I40+I49,0)</f>
        <v>0</v>
      </c>
      <c r="J50" s="518">
        <f>IF(J21-J30-J40=FBA!F32,J21-J30-J40,0)</f>
        <v>30177.410000000003</v>
      </c>
      <c r="K50" s="518">
        <f>IF(K21-K30-K40=FBA!F33,K21-K30-K40,0)</f>
        <v>0</v>
      </c>
      <c r="L50" s="518">
        <f>IF(L21-L30-L40+L49=FBA!F34,L21-L30-L40+L49,0)</f>
        <v>0</v>
      </c>
      <c r="M50" s="518">
        <f>IF(M21-M30-M40=FBA!F35,M21-M30-M40,0)</f>
        <v>142121.12999999995</v>
      </c>
      <c r="N50" s="518">
        <f>N21+N49</f>
        <v>0</v>
      </c>
      <c r="O50" s="518">
        <f>O21-O30-O40</f>
        <v>0</v>
      </c>
      <c r="P50" s="518">
        <f>P21-P40</f>
        <v>0</v>
      </c>
      <c r="Q50" s="518">
        <f>Q21-Q40</f>
        <v>0</v>
      </c>
      <c r="R50" s="518">
        <f>IF(SUM(E50:Q50)=FBA!F27,SUM(E50:Q50),0)</f>
        <v>3319140.17</v>
      </c>
    </row>
    <row r="51" spans="1:18" ht="54.75" customHeight="1">
      <c r="A51" s="378" t="s">
        <v>393</v>
      </c>
      <c r="B51" s="853" t="s">
        <v>394</v>
      </c>
      <c r="C51" s="853"/>
      <c r="D51" s="853"/>
      <c r="E51" s="518">
        <f>IF(E12+E41=FBA!G28,E12+E41,0)</f>
        <v>0</v>
      </c>
      <c r="F51" s="518">
        <f>F12-F22-F31</f>
        <v>0</v>
      </c>
      <c r="G51" s="518">
        <f>G12-G22-G31</f>
        <v>3210507.81</v>
      </c>
      <c r="H51" s="518">
        <f>IF(H12-H22-H31=FBA!G30,H12-H22-H31,0)</f>
        <v>353.22</v>
      </c>
      <c r="I51" s="518">
        <f>IF(I12-I22-I31+I41=FBA!G31,I12-I22-I31+I41,0)</f>
        <v>0</v>
      </c>
      <c r="J51" s="518">
        <f>IF(J12-J22-J31=FBA!G32,J12-J22-J31,0)</f>
        <v>38521.380000000005</v>
      </c>
      <c r="K51" s="518">
        <f>IF(K12-K22-K31=FBA!G33,K12-K22-K31,0)</f>
        <v>0</v>
      </c>
      <c r="L51" s="518">
        <f>IF(L12-L22-L31+L41=FBA!G34,L12-L22-L31+L41,0)</f>
        <v>0</v>
      </c>
      <c r="M51" s="518">
        <f>IF(M12-M22-M31=FBA!G35,M12-M22-M31,0)</f>
        <v>161903.70999999996</v>
      </c>
      <c r="N51" s="518">
        <f>N12+N41</f>
        <v>0</v>
      </c>
      <c r="O51" s="518">
        <f>O12-O22-O31</f>
        <v>0</v>
      </c>
      <c r="P51" s="518">
        <f>P12-P31</f>
        <v>0</v>
      </c>
      <c r="Q51" s="518">
        <f>Q12-Q31</f>
        <v>0</v>
      </c>
      <c r="R51" s="518">
        <f>IF(SUM(E51:Q51)=FBA!G27,SUM(E51:Q51),0)</f>
        <v>3411286.12</v>
      </c>
    </row>
    <row r="52" spans="1:18" ht="12.75">
      <c r="A52" s="4" t="s">
        <v>395</v>
      </c>
      <c r="B52" s="4"/>
      <c r="C52" s="4"/>
      <c r="D52" s="4"/>
      <c r="E52" s="4"/>
      <c r="F52" s="4"/>
      <c r="G52" s="4"/>
      <c r="H52" s="143"/>
      <c r="I52" s="143"/>
      <c r="J52" s="143"/>
      <c r="K52" s="143"/>
      <c r="L52" s="143"/>
      <c r="M52" s="143"/>
      <c r="N52" s="143"/>
      <c r="O52" s="143"/>
      <c r="P52" s="143"/>
      <c r="Q52" s="143"/>
      <c r="R52" s="143"/>
    </row>
    <row r="53" spans="1:18" ht="12.75">
      <c r="A53" s="4" t="s">
        <v>396</v>
      </c>
      <c r="B53" s="4"/>
      <c r="C53" s="4"/>
      <c r="D53" s="4"/>
      <c r="E53" s="4"/>
      <c r="F53" s="4"/>
      <c r="G53" s="4"/>
      <c r="H53" s="143"/>
      <c r="I53" s="143"/>
      <c r="J53" s="143"/>
      <c r="K53" s="143"/>
      <c r="L53" s="143"/>
      <c r="M53" s="143"/>
      <c r="N53" s="143"/>
      <c r="O53" s="143"/>
      <c r="P53" s="143"/>
      <c r="Q53" s="143"/>
      <c r="R53" s="143"/>
    </row>
    <row r="54" spans="1:18" ht="12.75">
      <c r="A54" s="4" t="s">
        <v>992</v>
      </c>
      <c r="B54" s="143"/>
      <c r="C54" s="143"/>
      <c r="D54" s="143"/>
      <c r="E54" s="143"/>
      <c r="F54" s="143"/>
      <c r="G54" s="143"/>
      <c r="H54" s="143"/>
      <c r="I54" s="143"/>
      <c r="J54" s="143"/>
      <c r="K54" s="143"/>
      <c r="L54" s="143"/>
      <c r="M54" s="143"/>
      <c r="N54" s="143"/>
      <c r="O54" s="143"/>
      <c r="P54" s="143"/>
      <c r="Q54" s="143"/>
      <c r="R54" s="143"/>
    </row>
    <row r="55" spans="1:18" ht="12.75">
      <c r="A55" s="4"/>
      <c r="B55" s="143"/>
      <c r="C55" s="143"/>
      <c r="D55" s="143"/>
      <c r="E55" s="143"/>
      <c r="F55" s="143"/>
      <c r="G55" s="143"/>
      <c r="H55" s="143"/>
      <c r="I55" s="143"/>
      <c r="J55" s="143"/>
      <c r="K55" s="143"/>
      <c r="L55" s="143"/>
      <c r="M55" s="143"/>
      <c r="N55" s="143"/>
      <c r="O55" s="143"/>
      <c r="P55" s="143"/>
      <c r="Q55" s="143"/>
      <c r="R55" s="143"/>
    </row>
    <row r="56" spans="1:18" ht="12.75">
      <c r="A56" s="4"/>
      <c r="B56" s="143"/>
      <c r="C56" s="143"/>
      <c r="D56" s="143"/>
      <c r="E56" s="143"/>
      <c r="F56" s="143"/>
      <c r="G56" s="143"/>
      <c r="H56" s="143"/>
      <c r="I56" s="143"/>
      <c r="J56" s="143"/>
      <c r="K56" s="143"/>
      <c r="L56" s="143"/>
      <c r="M56" s="143"/>
      <c r="N56" s="143"/>
      <c r="O56" s="143"/>
      <c r="P56" s="143"/>
      <c r="Q56" s="143"/>
      <c r="R56" s="143"/>
    </row>
    <row r="57" spans="1:18" ht="12.75">
      <c r="A57" s="4"/>
      <c r="B57" s="143"/>
      <c r="C57" s="143"/>
      <c r="D57" s="143"/>
      <c r="E57" s="143"/>
      <c r="F57" s="143"/>
      <c r="G57" s="143"/>
      <c r="H57" s="143"/>
      <c r="I57" s="143"/>
      <c r="J57" s="143"/>
      <c r="K57" s="143"/>
      <c r="L57" s="143"/>
      <c r="M57" s="143"/>
      <c r="N57" s="143"/>
      <c r="O57" s="143"/>
      <c r="P57" s="143"/>
      <c r="Q57" s="143"/>
      <c r="R57" s="143"/>
    </row>
    <row r="58" spans="1:18" ht="12.75">
      <c r="A58" s="4"/>
      <c r="B58" s="143"/>
      <c r="C58" s="143"/>
      <c r="D58" s="143"/>
      <c r="E58" s="143"/>
      <c r="F58" s="143"/>
      <c r="G58" s="143"/>
      <c r="H58" s="143"/>
      <c r="I58" s="143"/>
      <c r="J58" s="143"/>
      <c r="K58" s="143"/>
      <c r="L58" s="143"/>
      <c r="M58" s="143"/>
      <c r="N58" s="143"/>
      <c r="O58" s="143"/>
      <c r="P58" s="143"/>
      <c r="Q58" s="143"/>
      <c r="R58" s="143"/>
    </row>
    <row r="59" spans="1:18" ht="12.75">
      <c r="A59" s="4"/>
      <c r="B59" s="143"/>
      <c r="C59" s="143"/>
      <c r="D59" s="143"/>
      <c r="E59" s="143"/>
      <c r="F59" s="143"/>
      <c r="G59" s="143"/>
      <c r="H59" s="143"/>
      <c r="I59" s="143"/>
      <c r="J59" s="143"/>
      <c r="K59" s="143"/>
      <c r="L59" s="143"/>
      <c r="M59" s="143"/>
      <c r="N59" s="143"/>
      <c r="O59" s="143"/>
      <c r="P59" s="143"/>
      <c r="Q59" s="143"/>
      <c r="R59" s="143"/>
    </row>
    <row r="60" spans="1:18" ht="12.75">
      <c r="A60" s="4"/>
      <c r="B60" s="143"/>
      <c r="C60" s="143"/>
      <c r="D60" s="143"/>
      <c r="E60" s="143"/>
      <c r="F60" s="143"/>
      <c r="G60" s="143"/>
      <c r="H60" s="143"/>
      <c r="I60" s="143"/>
      <c r="J60" s="143"/>
      <c r="K60" s="143"/>
      <c r="L60" s="143"/>
      <c r="M60" s="143"/>
      <c r="N60" s="143"/>
      <c r="O60" s="143"/>
      <c r="P60" s="143"/>
      <c r="Q60" s="143"/>
      <c r="R60" s="143"/>
    </row>
    <row r="61" spans="1:18" ht="12.75">
      <c r="A61" s="4"/>
      <c r="B61" s="143"/>
      <c r="C61" s="143"/>
      <c r="D61" s="143"/>
      <c r="E61" s="143"/>
      <c r="F61" s="143"/>
      <c r="G61" s="143"/>
      <c r="H61" s="143"/>
      <c r="I61" s="143"/>
      <c r="J61" s="143"/>
      <c r="K61" s="143"/>
      <c r="L61" s="143"/>
      <c r="M61" s="143"/>
      <c r="N61" s="143"/>
      <c r="O61" s="143"/>
      <c r="P61" s="143"/>
      <c r="Q61" s="143"/>
      <c r="R61" s="143"/>
    </row>
    <row r="62" spans="1:18" ht="12.75">
      <c r="A62" s="4"/>
      <c r="B62" s="143"/>
      <c r="C62" s="143"/>
      <c r="D62" s="143"/>
      <c r="E62" s="143"/>
      <c r="F62" s="143"/>
      <c r="G62" s="143"/>
      <c r="H62" s="143"/>
      <c r="I62" s="143"/>
      <c r="J62" s="143"/>
      <c r="K62" s="143"/>
      <c r="L62" s="143"/>
      <c r="M62" s="143"/>
      <c r="N62" s="143"/>
      <c r="O62" s="143"/>
      <c r="P62" s="143"/>
      <c r="Q62" s="143"/>
      <c r="R62" s="143"/>
    </row>
    <row r="63" spans="1:18" ht="12.75">
      <c r="A63" s="4"/>
      <c r="B63" s="143"/>
      <c r="C63" s="143"/>
      <c r="D63" s="143"/>
      <c r="E63" s="143"/>
      <c r="F63" s="143"/>
      <c r="G63" s="143"/>
      <c r="H63" s="143"/>
      <c r="I63" s="143"/>
      <c r="J63" s="143"/>
      <c r="K63" s="143"/>
      <c r="L63" s="143"/>
      <c r="M63" s="143"/>
      <c r="N63" s="143"/>
      <c r="O63" s="143"/>
      <c r="P63" s="143"/>
      <c r="Q63" s="143"/>
      <c r="R63" s="143"/>
    </row>
    <row r="64" spans="1:18" ht="12.75">
      <c r="A64" s="4"/>
      <c r="B64" s="143"/>
      <c r="C64" s="143"/>
      <c r="D64" s="143"/>
      <c r="E64" s="143"/>
      <c r="F64" s="143"/>
      <c r="G64" s="143"/>
      <c r="H64" s="143"/>
      <c r="I64" s="143"/>
      <c r="J64" s="143"/>
      <c r="K64" s="143"/>
      <c r="L64" s="143"/>
      <c r="M64" s="143"/>
      <c r="N64" s="143"/>
      <c r="O64" s="143"/>
      <c r="P64" s="143"/>
      <c r="Q64" s="143"/>
      <c r="R64" s="143"/>
    </row>
    <row r="65" spans="1:18" ht="12.75">
      <c r="A65" s="4"/>
      <c r="B65" s="143"/>
      <c r="C65" s="143"/>
      <c r="D65" s="143"/>
      <c r="E65" s="143"/>
      <c r="F65" s="143"/>
      <c r="G65" s="143"/>
      <c r="H65" s="143"/>
      <c r="I65" s="143"/>
      <c r="J65" s="143"/>
      <c r="K65" s="143"/>
      <c r="L65" s="143"/>
      <c r="M65" s="143"/>
      <c r="N65" s="143"/>
      <c r="O65" s="143"/>
      <c r="P65" s="143"/>
      <c r="Q65" s="143"/>
      <c r="R65" s="143"/>
    </row>
    <row r="66" spans="1:18" ht="12.75">
      <c r="A66" s="4"/>
      <c r="B66" s="143"/>
      <c r="C66" s="143"/>
      <c r="D66" s="143"/>
      <c r="E66" s="143"/>
      <c r="F66" s="143"/>
      <c r="G66" s="143"/>
      <c r="H66" s="143"/>
      <c r="I66" s="143"/>
      <c r="J66" s="143"/>
      <c r="K66" s="143"/>
      <c r="L66" s="143"/>
      <c r="M66" s="143"/>
      <c r="N66" s="143"/>
      <c r="O66" s="143"/>
      <c r="P66" s="143"/>
      <c r="Q66" s="143"/>
      <c r="R66" s="143"/>
    </row>
    <row r="67" spans="1:18" ht="12.75">
      <c r="A67" s="4"/>
      <c r="B67" s="143"/>
      <c r="C67" s="143"/>
      <c r="D67" s="143"/>
      <c r="E67" s="143"/>
      <c r="F67" s="143"/>
      <c r="G67" s="143"/>
      <c r="H67" s="143"/>
      <c r="I67" s="143"/>
      <c r="J67" s="143"/>
      <c r="K67" s="143"/>
      <c r="L67" s="143"/>
      <c r="M67" s="143"/>
      <c r="N67" s="143"/>
      <c r="O67" s="143"/>
      <c r="P67" s="143"/>
      <c r="Q67" s="143"/>
      <c r="R67" s="143"/>
    </row>
    <row r="68" spans="1:18" ht="12.75">
      <c r="A68" s="4"/>
      <c r="B68" s="143"/>
      <c r="C68" s="143"/>
      <c r="D68" s="143"/>
      <c r="E68" s="143"/>
      <c r="F68" s="143"/>
      <c r="G68" s="143"/>
      <c r="H68" s="143"/>
      <c r="I68" s="143"/>
      <c r="J68" s="143"/>
      <c r="K68" s="143"/>
      <c r="L68" s="143"/>
      <c r="M68" s="143"/>
      <c r="N68" s="143"/>
      <c r="O68" s="143"/>
      <c r="P68" s="143"/>
      <c r="Q68" s="143"/>
      <c r="R68" s="143"/>
    </row>
  </sheetData>
  <sheetProtection/>
  <mergeCells count="43">
    <mergeCell ref="B22:D22"/>
    <mergeCell ref="C23:D23"/>
    <mergeCell ref="C24:D24"/>
    <mergeCell ref="C25:D25"/>
    <mergeCell ref="C13:D13"/>
    <mergeCell ref="B16:D16"/>
    <mergeCell ref="C20:D20"/>
    <mergeCell ref="B21:D21"/>
    <mergeCell ref="A5:R5"/>
    <mergeCell ref="A7:R7"/>
    <mergeCell ref="A9:A10"/>
    <mergeCell ref="B9:D10"/>
    <mergeCell ref="E9:E10"/>
    <mergeCell ref="F9:G9"/>
    <mergeCell ref="Q9:Q10"/>
    <mergeCell ref="R9:R10"/>
    <mergeCell ref="N9:O9"/>
    <mergeCell ref="P9:P10"/>
    <mergeCell ref="C35:D35"/>
    <mergeCell ref="C39:D39"/>
    <mergeCell ref="B11:D11"/>
    <mergeCell ref="B12:D12"/>
    <mergeCell ref="L9:L10"/>
    <mergeCell ref="M9:M10"/>
    <mergeCell ref="J9:J10"/>
    <mergeCell ref="K9:K10"/>
    <mergeCell ref="H9:H10"/>
    <mergeCell ref="I9:I10"/>
    <mergeCell ref="C29:D29"/>
    <mergeCell ref="B30:D30"/>
    <mergeCell ref="B31:D31"/>
    <mergeCell ref="C32:D32"/>
    <mergeCell ref="C33:D33"/>
    <mergeCell ref="C34:D34"/>
    <mergeCell ref="B40:D40"/>
    <mergeCell ref="B41:D41"/>
    <mergeCell ref="B51:D51"/>
    <mergeCell ref="C44:D44"/>
    <mergeCell ref="C48:D48"/>
    <mergeCell ref="B49:D49"/>
    <mergeCell ref="B50:D50"/>
    <mergeCell ref="B42:D42"/>
    <mergeCell ref="C43:D43"/>
  </mergeCells>
  <printOptions/>
  <pageMargins left="0.35433070866141736" right="0.1968503937007874" top="0.3937007874015748"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K39"/>
  <sheetViews>
    <sheetView zoomScalePageLayoutView="0" workbookViewId="0" topLeftCell="B1">
      <selection activeCell="K13" sqref="K13"/>
    </sheetView>
  </sheetViews>
  <sheetFormatPr defaultColWidth="9.140625" defaultRowHeight="12.75"/>
  <cols>
    <col min="1" max="1" width="3.7109375" style="77" customWidth="1"/>
    <col min="2" max="3" width="1.57421875" style="66" customWidth="1"/>
    <col min="4" max="4" width="22.57421875" style="66" customWidth="1"/>
    <col min="5" max="5" width="7.00390625" style="66" customWidth="1"/>
    <col min="6" max="6" width="7.7109375" style="66" customWidth="1"/>
    <col min="7" max="7" width="8.140625" style="66" customWidth="1"/>
    <col min="8" max="8" width="8.00390625" style="66" customWidth="1"/>
    <col min="9" max="9" width="8.28125" style="66" customWidth="1"/>
    <col min="10" max="10" width="9.421875" style="66" bestFit="1" customWidth="1"/>
    <col min="11" max="11" width="8.8515625" style="66" customWidth="1"/>
    <col min="12" max="12" width="8.28125" style="66" customWidth="1"/>
    <col min="13" max="13" width="7.8515625" style="66" customWidth="1"/>
    <col min="14" max="14" width="8.28125" style="66" customWidth="1"/>
    <col min="15" max="15" width="9.8515625" style="66" customWidth="1"/>
    <col min="16" max="16" width="7.7109375" style="66" customWidth="1"/>
    <col min="17" max="17" width="8.28125" style="66" customWidth="1"/>
    <col min="18" max="18" width="9.57421875" style="66" customWidth="1"/>
    <col min="19" max="16384" width="9.140625" style="66" customWidth="1"/>
  </cols>
  <sheetData>
    <row r="1" ht="12.75">
      <c r="N1" s="67"/>
    </row>
    <row r="2" spans="1:18" ht="15.75">
      <c r="A2" s="158"/>
      <c r="B2" s="681"/>
      <c r="C2" s="681"/>
      <c r="D2" s="681"/>
      <c r="E2" s="681"/>
      <c r="F2" s="681"/>
      <c r="G2" s="681"/>
      <c r="H2" s="681"/>
      <c r="I2" s="681"/>
      <c r="J2" s="681"/>
      <c r="K2" s="681"/>
      <c r="L2" s="681"/>
      <c r="N2" s="682" t="s">
        <v>359</v>
      </c>
      <c r="O2" s="683"/>
      <c r="P2" s="683"/>
      <c r="Q2" s="683"/>
      <c r="R2" s="684"/>
    </row>
    <row r="3" spans="1:17" ht="14.25" customHeight="1">
      <c r="A3" s="158"/>
      <c r="B3" s="681"/>
      <c r="C3" s="681"/>
      <c r="D3" s="681"/>
      <c r="E3" s="681"/>
      <c r="F3" s="681"/>
      <c r="G3" s="681"/>
      <c r="H3" s="681"/>
      <c r="I3" s="681"/>
      <c r="J3" s="681"/>
      <c r="K3" s="681"/>
      <c r="L3" s="681"/>
      <c r="M3" s="158"/>
      <c r="N3" s="685" t="s">
        <v>821</v>
      </c>
      <c r="O3" s="685"/>
      <c r="P3" s="685"/>
      <c r="Q3" s="685"/>
    </row>
    <row r="4" spans="1:18" ht="4.5" customHeight="1">
      <c r="A4" s="158"/>
      <c r="B4" s="681"/>
      <c r="C4" s="681"/>
      <c r="D4" s="681"/>
      <c r="E4" s="681"/>
      <c r="F4" s="681"/>
      <c r="G4" s="681"/>
      <c r="H4" s="681"/>
      <c r="I4" s="681"/>
      <c r="J4" s="681"/>
      <c r="K4" s="681"/>
      <c r="L4" s="681"/>
      <c r="M4" s="158"/>
      <c r="N4" s="158"/>
      <c r="O4" s="158"/>
      <c r="P4" s="158"/>
      <c r="Q4" s="158"/>
      <c r="R4" s="158"/>
    </row>
    <row r="5" spans="1:18" ht="31.5" customHeight="1">
      <c r="A5" s="960" t="s">
        <v>822</v>
      </c>
      <c r="B5" s="960"/>
      <c r="C5" s="960"/>
      <c r="D5" s="960"/>
      <c r="E5" s="960"/>
      <c r="F5" s="960"/>
      <c r="G5" s="960"/>
      <c r="H5" s="960"/>
      <c r="I5" s="960"/>
      <c r="J5" s="960"/>
      <c r="K5" s="960"/>
      <c r="L5" s="960"/>
      <c r="M5" s="960"/>
      <c r="N5" s="960"/>
      <c r="O5" s="960"/>
      <c r="P5" s="960"/>
      <c r="Q5" s="960"/>
      <c r="R5" s="960"/>
    </row>
    <row r="6" spans="1:18" ht="14.25" customHeight="1">
      <c r="A6" s="158"/>
      <c r="B6" s="681"/>
      <c r="C6" s="681"/>
      <c r="D6" s="681"/>
      <c r="E6" s="681"/>
      <c r="F6" s="681"/>
      <c r="G6" s="681"/>
      <c r="H6" s="681"/>
      <c r="I6" s="681"/>
      <c r="J6" s="681"/>
      <c r="K6" s="681"/>
      <c r="L6" s="681"/>
      <c r="M6" s="681"/>
      <c r="N6" s="681"/>
      <c r="O6" s="681"/>
      <c r="P6" s="681"/>
      <c r="Q6" s="681"/>
      <c r="R6" s="681"/>
    </row>
    <row r="7" spans="1:18" ht="36" customHeight="1">
      <c r="A7" s="960" t="s">
        <v>823</v>
      </c>
      <c r="B7" s="960"/>
      <c r="C7" s="960"/>
      <c r="D7" s="960"/>
      <c r="E7" s="960"/>
      <c r="F7" s="960"/>
      <c r="G7" s="960"/>
      <c r="H7" s="960"/>
      <c r="I7" s="960"/>
      <c r="J7" s="960"/>
      <c r="K7" s="960"/>
      <c r="L7" s="960"/>
      <c r="M7" s="960"/>
      <c r="N7" s="960"/>
      <c r="O7" s="960"/>
      <c r="P7" s="960"/>
      <c r="Q7" s="960"/>
      <c r="R7" s="960"/>
    </row>
    <row r="8" spans="1:18" ht="4.5" customHeight="1">
      <c r="A8" s="158"/>
      <c r="B8" s="681"/>
      <c r="C8" s="681"/>
      <c r="D8" s="681"/>
      <c r="E8" s="681"/>
      <c r="F8" s="681"/>
      <c r="G8" s="681"/>
      <c r="H8" s="681"/>
      <c r="I8" s="681"/>
      <c r="J8" s="681"/>
      <c r="K8" s="681"/>
      <c r="L8" s="681"/>
      <c r="M8" s="681"/>
      <c r="N8" s="681"/>
      <c r="O8" s="681"/>
      <c r="P8" s="681"/>
      <c r="Q8" s="681"/>
      <c r="R8" s="681"/>
    </row>
    <row r="9" spans="1:18" ht="27" customHeight="1">
      <c r="A9" s="961" t="s">
        <v>362</v>
      </c>
      <c r="B9" s="963" t="s">
        <v>5</v>
      </c>
      <c r="C9" s="963"/>
      <c r="D9" s="963"/>
      <c r="E9" s="961" t="s">
        <v>26</v>
      </c>
      <c r="F9" s="961" t="s">
        <v>28</v>
      </c>
      <c r="G9" s="961"/>
      <c r="H9" s="961" t="s">
        <v>363</v>
      </c>
      <c r="I9" s="961" t="s">
        <v>364</v>
      </c>
      <c r="J9" s="961" t="s">
        <v>34</v>
      </c>
      <c r="K9" s="961" t="s">
        <v>365</v>
      </c>
      <c r="L9" s="961" t="s">
        <v>366</v>
      </c>
      <c r="M9" s="961" t="s">
        <v>40</v>
      </c>
      <c r="N9" s="961" t="s">
        <v>367</v>
      </c>
      <c r="O9" s="961"/>
      <c r="P9" s="961" t="s">
        <v>368</v>
      </c>
      <c r="Q9" s="961" t="s">
        <v>369</v>
      </c>
      <c r="R9" s="961" t="s">
        <v>215</v>
      </c>
    </row>
    <row r="10" spans="1:18" ht="51">
      <c r="A10" s="962"/>
      <c r="B10" s="964"/>
      <c r="C10" s="964"/>
      <c r="D10" s="964"/>
      <c r="E10" s="962"/>
      <c r="F10" s="687" t="s">
        <v>370</v>
      </c>
      <c r="G10" s="687" t="s">
        <v>371</v>
      </c>
      <c r="H10" s="962"/>
      <c r="I10" s="962"/>
      <c r="J10" s="962"/>
      <c r="K10" s="962"/>
      <c r="L10" s="962"/>
      <c r="M10" s="962"/>
      <c r="N10" s="687" t="s">
        <v>372</v>
      </c>
      <c r="O10" s="687" t="s">
        <v>824</v>
      </c>
      <c r="P10" s="962"/>
      <c r="Q10" s="962"/>
      <c r="R10" s="962"/>
    </row>
    <row r="11" spans="1:141" s="690" customFormat="1" ht="12.75">
      <c r="A11" s="688">
        <v>1</v>
      </c>
      <c r="B11" s="972">
        <v>2</v>
      </c>
      <c r="C11" s="972"/>
      <c r="D11" s="972"/>
      <c r="E11" s="688">
        <v>3</v>
      </c>
      <c r="F11" s="688">
        <v>4</v>
      </c>
      <c r="G11" s="688">
        <v>5</v>
      </c>
      <c r="H11" s="688">
        <v>6</v>
      </c>
      <c r="I11" s="688">
        <v>7</v>
      </c>
      <c r="J11" s="688">
        <v>8</v>
      </c>
      <c r="K11" s="688">
        <v>9</v>
      </c>
      <c r="L11" s="688">
        <v>10</v>
      </c>
      <c r="M11" s="688">
        <v>11</v>
      </c>
      <c r="N11" s="688">
        <v>12</v>
      </c>
      <c r="O11" s="688">
        <v>13</v>
      </c>
      <c r="P11" s="688">
        <v>14</v>
      </c>
      <c r="Q11" s="688">
        <v>15</v>
      </c>
      <c r="R11" s="688">
        <v>16</v>
      </c>
      <c r="S11" s="965"/>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89"/>
      <c r="AY11" s="689"/>
      <c r="AZ11" s="689"/>
      <c r="BA11" s="689"/>
      <c r="BB11" s="689"/>
      <c r="BC11" s="689"/>
      <c r="BD11" s="689"/>
      <c r="BE11" s="689"/>
      <c r="BF11" s="689"/>
      <c r="BG11" s="689"/>
      <c r="BH11" s="689"/>
      <c r="BI11" s="689"/>
      <c r="BJ11" s="689"/>
      <c r="BK11" s="689"/>
      <c r="BL11" s="689"/>
      <c r="BM11" s="689"/>
      <c r="BN11" s="689"/>
      <c r="BO11" s="689"/>
      <c r="BP11" s="689"/>
      <c r="BQ11" s="689"/>
      <c r="BR11" s="689"/>
      <c r="BS11" s="689"/>
      <c r="BT11" s="689"/>
      <c r="BU11" s="689"/>
      <c r="BV11" s="689"/>
      <c r="BW11" s="689"/>
      <c r="BX11" s="689"/>
      <c r="BY11" s="689"/>
      <c r="BZ11" s="689"/>
      <c r="CA11" s="689"/>
      <c r="CB11" s="689"/>
      <c r="CC11" s="689"/>
      <c r="CD11" s="689"/>
      <c r="CE11" s="689"/>
      <c r="CF11" s="689"/>
      <c r="CG11" s="689"/>
      <c r="CH11" s="689"/>
      <c r="CI11" s="689"/>
      <c r="CJ11" s="689"/>
      <c r="CK11" s="689"/>
      <c r="CL11" s="689"/>
      <c r="CM11" s="689"/>
      <c r="CN11" s="689"/>
      <c r="CO11" s="689"/>
      <c r="CP11" s="689"/>
      <c r="CQ11" s="689"/>
      <c r="CR11" s="689"/>
      <c r="CS11" s="689"/>
      <c r="CT11" s="689"/>
      <c r="CU11" s="689"/>
      <c r="CV11" s="689"/>
      <c r="CW11" s="689"/>
      <c r="CX11" s="689"/>
      <c r="CY11" s="689"/>
      <c r="CZ11" s="689"/>
      <c r="DA11" s="689"/>
      <c r="DB11" s="689"/>
      <c r="DC11" s="689"/>
      <c r="DD11" s="689"/>
      <c r="DE11" s="689"/>
      <c r="DF11" s="689"/>
      <c r="DG11" s="689"/>
      <c r="DH11" s="689"/>
      <c r="DI11" s="689"/>
      <c r="DJ11" s="689"/>
      <c r="DK11" s="689"/>
      <c r="DL11" s="689"/>
      <c r="DM11" s="689"/>
      <c r="DN11" s="689"/>
      <c r="DO11" s="689"/>
      <c r="DP11" s="689"/>
      <c r="DQ11" s="689"/>
      <c r="DR11" s="689"/>
      <c r="DS11" s="689"/>
      <c r="DT11" s="689"/>
      <c r="DU11" s="689"/>
      <c r="DV11" s="689"/>
      <c r="DW11" s="689"/>
      <c r="DX11" s="689"/>
      <c r="DY11" s="689"/>
      <c r="DZ11" s="689"/>
      <c r="EA11" s="689"/>
      <c r="EB11" s="689"/>
      <c r="EC11" s="689"/>
      <c r="ED11" s="689"/>
      <c r="EE11" s="689"/>
      <c r="EF11" s="689"/>
      <c r="EG11" s="689"/>
      <c r="EH11" s="689"/>
      <c r="EI11" s="689"/>
      <c r="EJ11" s="689"/>
      <c r="EK11" s="689"/>
    </row>
    <row r="12" spans="1:141" s="690" customFormat="1" ht="86.25" customHeight="1">
      <c r="A12" s="688" t="s">
        <v>218</v>
      </c>
      <c r="B12" s="973" t="s">
        <v>825</v>
      </c>
      <c r="C12" s="973"/>
      <c r="D12" s="974"/>
      <c r="E12" s="691"/>
      <c r="F12" s="692"/>
      <c r="G12" s="692"/>
      <c r="H12" s="692"/>
      <c r="I12" s="692"/>
      <c r="J12" s="692"/>
      <c r="K12" s="692"/>
      <c r="L12" s="692"/>
      <c r="M12" s="692"/>
      <c r="N12" s="692"/>
      <c r="O12" s="692"/>
      <c r="P12" s="692"/>
      <c r="Q12" s="692"/>
      <c r="R12" s="693">
        <f>SUM(E12:Q12)</f>
        <v>0</v>
      </c>
      <c r="S12" s="965"/>
      <c r="T12" s="689"/>
      <c r="U12" s="689"/>
      <c r="V12" s="689"/>
      <c r="W12" s="689"/>
      <c r="X12" s="689"/>
      <c r="Y12" s="689"/>
      <c r="Z12" s="689"/>
      <c r="AA12" s="689"/>
      <c r="AB12" s="689"/>
      <c r="AC12" s="689"/>
      <c r="AD12" s="689"/>
      <c r="AE12" s="689"/>
      <c r="AF12" s="689"/>
      <c r="AG12" s="689"/>
      <c r="AH12" s="689"/>
      <c r="AI12" s="689"/>
      <c r="AJ12" s="689"/>
      <c r="AK12" s="689"/>
      <c r="AL12" s="689"/>
      <c r="AM12" s="689"/>
      <c r="AN12" s="689"/>
      <c r="AO12" s="689"/>
      <c r="AP12" s="689"/>
      <c r="AQ12" s="689"/>
      <c r="AR12" s="689"/>
      <c r="AS12" s="689"/>
      <c r="AT12" s="689"/>
      <c r="AU12" s="689"/>
      <c r="AV12" s="689"/>
      <c r="AW12" s="689"/>
      <c r="AX12" s="689"/>
      <c r="AY12" s="689"/>
      <c r="AZ12" s="689"/>
      <c r="BA12" s="689"/>
      <c r="BB12" s="689"/>
      <c r="BC12" s="689"/>
      <c r="BD12" s="689"/>
      <c r="BE12" s="689"/>
      <c r="BF12" s="689"/>
      <c r="BG12" s="689"/>
      <c r="BH12" s="689"/>
      <c r="BI12" s="689"/>
      <c r="BJ12" s="689"/>
      <c r="BK12" s="689"/>
      <c r="BL12" s="689"/>
      <c r="BM12" s="689"/>
      <c r="BN12" s="689"/>
      <c r="BO12" s="689"/>
      <c r="BP12" s="689"/>
      <c r="BQ12" s="689"/>
      <c r="BR12" s="689"/>
      <c r="BS12" s="689"/>
      <c r="BT12" s="689"/>
      <c r="BU12" s="689"/>
      <c r="BV12" s="689"/>
      <c r="BW12" s="689"/>
      <c r="BX12" s="689"/>
      <c r="BY12" s="689"/>
      <c r="BZ12" s="689"/>
      <c r="CA12" s="689"/>
      <c r="CB12" s="689"/>
      <c r="CC12" s="689"/>
      <c r="CD12" s="689"/>
      <c r="CE12" s="689"/>
      <c r="CF12" s="689"/>
      <c r="CG12" s="689"/>
      <c r="CH12" s="689"/>
      <c r="CI12" s="689"/>
      <c r="CJ12" s="689"/>
      <c r="CK12" s="689"/>
      <c r="CL12" s="689"/>
      <c r="CM12" s="689"/>
      <c r="CN12" s="689"/>
      <c r="CO12" s="689"/>
      <c r="CP12" s="689"/>
      <c r="CQ12" s="689"/>
      <c r="CR12" s="689"/>
      <c r="CS12" s="689"/>
      <c r="CT12" s="689"/>
      <c r="CU12" s="689"/>
      <c r="CV12" s="689"/>
      <c r="CW12" s="689"/>
      <c r="CX12" s="689"/>
      <c r="CY12" s="689"/>
      <c r="CZ12" s="689"/>
      <c r="DA12" s="689"/>
      <c r="DB12" s="689"/>
      <c r="DC12" s="689"/>
      <c r="DD12" s="689"/>
      <c r="DE12" s="689"/>
      <c r="DF12" s="689"/>
      <c r="DG12" s="689"/>
      <c r="DH12" s="689"/>
      <c r="DI12" s="689"/>
      <c r="DJ12" s="689"/>
      <c r="DK12" s="689"/>
      <c r="DL12" s="689"/>
      <c r="DM12" s="689"/>
      <c r="DN12" s="689"/>
      <c r="DO12" s="689"/>
      <c r="DP12" s="689"/>
      <c r="DQ12" s="689"/>
      <c r="DR12" s="689"/>
      <c r="DS12" s="689"/>
      <c r="DT12" s="689"/>
      <c r="DU12" s="689"/>
      <c r="DV12" s="689"/>
      <c r="DW12" s="689"/>
      <c r="DX12" s="689"/>
      <c r="DY12" s="689"/>
      <c r="DZ12" s="689"/>
      <c r="EA12" s="689"/>
      <c r="EB12" s="689"/>
      <c r="EC12" s="689"/>
      <c r="ED12" s="689"/>
      <c r="EE12" s="689"/>
      <c r="EF12" s="689"/>
      <c r="EG12" s="689"/>
      <c r="EH12" s="689"/>
      <c r="EI12" s="689"/>
      <c r="EJ12" s="689"/>
      <c r="EK12" s="689"/>
    </row>
    <row r="13" spans="1:28" ht="81" customHeight="1">
      <c r="A13" s="694" t="s">
        <v>219</v>
      </c>
      <c r="B13" s="966" t="s">
        <v>826</v>
      </c>
      <c r="C13" s="966"/>
      <c r="D13" s="967"/>
      <c r="E13" s="695"/>
      <c r="F13" s="696"/>
      <c r="G13" s="695"/>
      <c r="H13" s="695"/>
      <c r="I13" s="695"/>
      <c r="J13" s="695"/>
      <c r="K13" s="695"/>
      <c r="L13" s="695"/>
      <c r="M13" s="695"/>
      <c r="N13" s="695"/>
      <c r="O13" s="695"/>
      <c r="P13" s="695"/>
      <c r="Q13" s="695"/>
      <c r="R13" s="693">
        <f>SUM(E13:Q13)</f>
        <v>0</v>
      </c>
      <c r="S13" s="965"/>
      <c r="T13" s="689"/>
      <c r="U13" s="689"/>
      <c r="V13" s="690"/>
      <c r="W13" s="690"/>
      <c r="X13" s="690"/>
      <c r="Y13" s="690"/>
      <c r="Z13" s="690"/>
      <c r="AA13" s="690"/>
      <c r="AB13" s="690"/>
    </row>
    <row r="14" spans="1:18" ht="8.25" customHeight="1">
      <c r="A14" s="646"/>
      <c r="B14" s="690"/>
      <c r="C14" s="968"/>
      <c r="D14" s="968"/>
      <c r="E14" s="698"/>
      <c r="F14" s="698"/>
      <c r="G14" s="698"/>
      <c r="H14" s="698"/>
      <c r="I14" s="698"/>
      <c r="J14" s="698"/>
      <c r="K14" s="698"/>
      <c r="L14" s="698"/>
      <c r="M14" s="698"/>
      <c r="N14" s="698"/>
      <c r="O14" s="698"/>
      <c r="P14" s="698"/>
      <c r="Q14" s="698"/>
      <c r="R14" s="698"/>
    </row>
    <row r="15" spans="1:18" ht="12.75">
      <c r="A15" s="699" t="s">
        <v>827</v>
      </c>
      <c r="B15" s="700"/>
      <c r="C15" s="690"/>
      <c r="D15" s="697"/>
      <c r="E15" s="698"/>
      <c r="F15" s="698"/>
      <c r="G15" s="698"/>
      <c r="H15" s="698"/>
      <c r="I15" s="698"/>
      <c r="J15" s="698"/>
      <c r="K15" s="698"/>
      <c r="L15" s="698"/>
      <c r="M15" s="698"/>
      <c r="N15" s="698"/>
      <c r="O15" s="698"/>
      <c r="P15" s="698"/>
      <c r="Q15" s="698"/>
      <c r="R15" s="698"/>
    </row>
    <row r="16" spans="1:18" ht="12.75">
      <c r="A16" s="701"/>
      <c r="B16" s="702"/>
      <c r="C16" s="702"/>
      <c r="D16" s="159"/>
      <c r="E16" s="698"/>
      <c r="F16" s="698"/>
      <c r="G16" s="698"/>
      <c r="H16" s="698"/>
      <c r="I16" s="698"/>
      <c r="J16" s="698"/>
      <c r="K16" s="698"/>
      <c r="L16" s="698"/>
      <c r="M16" s="698"/>
      <c r="N16" s="698"/>
      <c r="O16" s="698"/>
      <c r="P16" s="703"/>
      <c r="Q16" s="703"/>
      <c r="R16" s="703"/>
    </row>
    <row r="17" spans="1:18" ht="51" customHeight="1">
      <c r="A17" s="646"/>
      <c r="B17" s="969"/>
      <c r="C17" s="970"/>
      <c r="D17" s="970"/>
      <c r="E17" s="698"/>
      <c r="F17" s="698"/>
      <c r="G17" s="698"/>
      <c r="H17" s="698"/>
      <c r="I17" s="698"/>
      <c r="J17" s="698"/>
      <c r="K17" s="698"/>
      <c r="L17" s="698"/>
      <c r="M17" s="698"/>
      <c r="N17" s="698"/>
      <c r="O17" s="698"/>
      <c r="P17" s="703"/>
      <c r="Q17" s="703"/>
      <c r="R17" s="703"/>
    </row>
    <row r="18" spans="1:18" ht="12.75">
      <c r="A18" s="646"/>
      <c r="B18" s="705"/>
      <c r="C18" s="690"/>
      <c r="D18" s="704"/>
      <c r="E18" s="698"/>
      <c r="F18" s="698"/>
      <c r="G18" s="698"/>
      <c r="H18" s="698"/>
      <c r="I18" s="698"/>
      <c r="J18" s="698"/>
      <c r="K18" s="698"/>
      <c r="L18" s="698"/>
      <c r="M18" s="698"/>
      <c r="N18" s="698"/>
      <c r="O18" s="698"/>
      <c r="P18" s="703"/>
      <c r="Q18" s="703"/>
      <c r="R18" s="703"/>
    </row>
    <row r="19" spans="1:18" ht="12.75">
      <c r="A19" s="706"/>
      <c r="B19" s="705"/>
      <c r="C19" s="690"/>
      <c r="D19" s="160"/>
      <c r="E19" s="698"/>
      <c r="F19" s="698"/>
      <c r="G19" s="698"/>
      <c r="H19" s="698"/>
      <c r="I19" s="698"/>
      <c r="J19" s="698"/>
      <c r="K19" s="698"/>
      <c r="L19" s="698"/>
      <c r="M19" s="698"/>
      <c r="N19" s="698"/>
      <c r="O19" s="698"/>
      <c r="P19" s="703"/>
      <c r="Q19" s="703"/>
      <c r="R19" s="703"/>
    </row>
    <row r="20" spans="1:18" ht="12.75">
      <c r="A20" s="706"/>
      <c r="B20" s="705"/>
      <c r="C20" s="690"/>
      <c r="D20" s="160"/>
      <c r="E20" s="698"/>
      <c r="F20" s="698"/>
      <c r="G20" s="698"/>
      <c r="H20" s="698"/>
      <c r="I20" s="698"/>
      <c r="J20" s="698"/>
      <c r="K20" s="698"/>
      <c r="L20" s="698"/>
      <c r="M20" s="698"/>
      <c r="N20" s="698"/>
      <c r="O20" s="698"/>
      <c r="P20" s="703"/>
      <c r="Q20" s="703"/>
      <c r="R20" s="703"/>
    </row>
    <row r="21" spans="1:18" ht="15" customHeight="1">
      <c r="A21" s="646"/>
      <c r="B21" s="690"/>
      <c r="C21" s="968"/>
      <c r="D21" s="968"/>
      <c r="E21" s="698"/>
      <c r="F21" s="698"/>
      <c r="G21" s="698"/>
      <c r="H21" s="698"/>
      <c r="I21" s="698"/>
      <c r="J21" s="698"/>
      <c r="K21" s="698"/>
      <c r="L21" s="698"/>
      <c r="M21" s="698"/>
      <c r="N21" s="698"/>
      <c r="O21" s="698"/>
      <c r="P21" s="703"/>
      <c r="Q21" s="703"/>
      <c r="R21" s="703"/>
    </row>
    <row r="22" spans="1:18" ht="54.75" customHeight="1">
      <c r="A22" s="706"/>
      <c r="B22" s="969"/>
      <c r="C22" s="969"/>
      <c r="D22" s="969"/>
      <c r="E22" s="703"/>
      <c r="F22" s="703"/>
      <c r="G22" s="703"/>
      <c r="H22" s="703"/>
      <c r="I22" s="703"/>
      <c r="J22" s="703"/>
      <c r="K22" s="703"/>
      <c r="L22" s="703"/>
      <c r="M22" s="703"/>
      <c r="N22" s="703"/>
      <c r="O22" s="703"/>
      <c r="P22" s="703"/>
      <c r="Q22" s="703"/>
      <c r="R22" s="703"/>
    </row>
    <row r="23" spans="1:18" ht="39.75" customHeight="1">
      <c r="A23" s="706"/>
      <c r="B23" s="969"/>
      <c r="C23" s="969"/>
      <c r="D23" s="971"/>
      <c r="E23" s="703"/>
      <c r="F23" s="703"/>
      <c r="G23" s="703"/>
      <c r="H23" s="703"/>
      <c r="I23" s="703"/>
      <c r="J23" s="703"/>
      <c r="K23" s="703"/>
      <c r="L23" s="703"/>
      <c r="M23" s="703"/>
      <c r="N23" s="644"/>
      <c r="O23" s="703"/>
      <c r="P23" s="703"/>
      <c r="Q23" s="703"/>
      <c r="R23" s="703"/>
    </row>
    <row r="24" spans="1:18" ht="12.75">
      <c r="A24" s="707"/>
      <c r="B24" s="689"/>
      <c r="C24" s="689"/>
      <c r="D24" s="689"/>
      <c r="E24" s="689"/>
      <c r="F24" s="689"/>
      <c r="G24" s="689"/>
      <c r="H24" s="689"/>
      <c r="I24" s="689"/>
      <c r="J24" s="689"/>
      <c r="K24" s="689"/>
      <c r="L24" s="689"/>
      <c r="M24" s="689"/>
      <c r="N24" s="689"/>
      <c r="O24" s="689"/>
      <c r="P24" s="689"/>
      <c r="Q24" s="689"/>
      <c r="R24" s="689"/>
    </row>
    <row r="25" spans="1:18" ht="12.75">
      <c r="A25" s="158"/>
      <c r="B25" s="681"/>
      <c r="C25" s="681"/>
      <c r="D25" s="681"/>
      <c r="E25" s="681"/>
      <c r="F25" s="681"/>
      <c r="G25" s="681"/>
      <c r="H25" s="681"/>
      <c r="I25" s="681"/>
      <c r="J25" s="681"/>
      <c r="K25" s="681"/>
      <c r="L25" s="681"/>
      <c r="M25" s="681"/>
      <c r="N25" s="681"/>
      <c r="O25" s="681"/>
      <c r="P25" s="681"/>
      <c r="Q25" s="681"/>
      <c r="R25" s="681"/>
    </row>
    <row r="26" spans="1:18" ht="12.75">
      <c r="A26" s="158"/>
      <c r="B26" s="681"/>
      <c r="C26" s="681"/>
      <c r="D26" s="681"/>
      <c r="E26" s="681"/>
      <c r="F26" s="681"/>
      <c r="G26" s="681"/>
      <c r="H26" s="681"/>
      <c r="I26" s="681"/>
      <c r="J26" s="681"/>
      <c r="K26" s="681"/>
      <c r="L26" s="681"/>
      <c r="M26" s="681"/>
      <c r="N26" s="681"/>
      <c r="O26" s="681"/>
      <c r="P26" s="681"/>
      <c r="Q26" s="681"/>
      <c r="R26" s="681"/>
    </row>
    <row r="27" spans="1:18" ht="12.75">
      <c r="A27" s="158"/>
      <c r="B27" s="681"/>
      <c r="C27" s="681"/>
      <c r="D27" s="681"/>
      <c r="E27" s="681"/>
      <c r="F27" s="681"/>
      <c r="G27" s="681"/>
      <c r="H27" s="681"/>
      <c r="I27" s="681"/>
      <c r="J27" s="681"/>
      <c r="K27" s="681"/>
      <c r="L27" s="681"/>
      <c r="M27" s="681"/>
      <c r="N27" s="681"/>
      <c r="O27" s="681"/>
      <c r="P27" s="681"/>
      <c r="Q27" s="681"/>
      <c r="R27" s="681"/>
    </row>
    <row r="28" spans="1:18" ht="12.75">
      <c r="A28" s="158"/>
      <c r="B28" s="681"/>
      <c r="C28" s="681"/>
      <c r="D28" s="681"/>
      <c r="E28" s="681"/>
      <c r="F28" s="681"/>
      <c r="G28" s="681"/>
      <c r="H28" s="681"/>
      <c r="I28" s="681"/>
      <c r="J28" s="681"/>
      <c r="K28" s="681"/>
      <c r="L28" s="681"/>
      <c r="M28" s="681"/>
      <c r="N28" s="681"/>
      <c r="O28" s="681"/>
      <c r="P28" s="681"/>
      <c r="Q28" s="681"/>
      <c r="R28" s="681"/>
    </row>
    <row r="29" spans="1:18" ht="12.75">
      <c r="A29" s="158"/>
      <c r="B29" s="681"/>
      <c r="C29" s="681"/>
      <c r="D29" s="681"/>
      <c r="E29" s="681"/>
      <c r="F29" s="681"/>
      <c r="G29" s="681"/>
      <c r="H29" s="681"/>
      <c r="I29" s="681"/>
      <c r="J29" s="681"/>
      <c r="K29" s="681"/>
      <c r="L29" s="681"/>
      <c r="M29" s="681"/>
      <c r="N29" s="681"/>
      <c r="O29" s="681"/>
      <c r="P29" s="681"/>
      <c r="Q29" s="681"/>
      <c r="R29" s="681"/>
    </row>
    <row r="30" spans="1:18" ht="12.75">
      <c r="A30" s="158"/>
      <c r="B30" s="681"/>
      <c r="C30" s="681"/>
      <c r="D30" s="681"/>
      <c r="E30" s="681"/>
      <c r="F30" s="681"/>
      <c r="G30" s="681"/>
      <c r="H30" s="681"/>
      <c r="I30" s="681"/>
      <c r="J30" s="681"/>
      <c r="K30" s="681"/>
      <c r="L30" s="681"/>
      <c r="M30" s="681"/>
      <c r="N30" s="681"/>
      <c r="O30" s="681"/>
      <c r="P30" s="681"/>
      <c r="Q30" s="681"/>
      <c r="R30" s="681"/>
    </row>
    <row r="31" spans="1:18" ht="12.75">
      <c r="A31" s="158"/>
      <c r="B31" s="681"/>
      <c r="C31" s="681"/>
      <c r="D31" s="681"/>
      <c r="E31" s="681"/>
      <c r="F31" s="681"/>
      <c r="G31" s="681"/>
      <c r="H31" s="681"/>
      <c r="I31" s="681"/>
      <c r="J31" s="681"/>
      <c r="K31" s="681"/>
      <c r="L31" s="681"/>
      <c r="M31" s="681"/>
      <c r="N31" s="681"/>
      <c r="O31" s="681"/>
      <c r="P31" s="681"/>
      <c r="Q31" s="681"/>
      <c r="R31" s="681"/>
    </row>
    <row r="32" spans="1:18" ht="12.75">
      <c r="A32" s="158"/>
      <c r="B32" s="681"/>
      <c r="C32" s="681"/>
      <c r="D32" s="681"/>
      <c r="E32" s="681"/>
      <c r="F32" s="681"/>
      <c r="G32" s="681"/>
      <c r="H32" s="681"/>
      <c r="I32" s="681"/>
      <c r="J32" s="681"/>
      <c r="K32" s="681"/>
      <c r="L32" s="681"/>
      <c r="M32" s="681"/>
      <c r="N32" s="681"/>
      <c r="O32" s="681"/>
      <c r="P32" s="681"/>
      <c r="Q32" s="681"/>
      <c r="R32" s="681"/>
    </row>
    <row r="33" spans="1:18" ht="12.75">
      <c r="A33" s="158"/>
      <c r="B33" s="681"/>
      <c r="C33" s="681"/>
      <c r="D33" s="681"/>
      <c r="E33" s="681"/>
      <c r="F33" s="681"/>
      <c r="G33" s="681"/>
      <c r="H33" s="681"/>
      <c r="I33" s="681"/>
      <c r="J33" s="681"/>
      <c r="K33" s="681"/>
      <c r="L33" s="681"/>
      <c r="M33" s="681"/>
      <c r="N33" s="681"/>
      <c r="O33" s="681"/>
      <c r="P33" s="681"/>
      <c r="Q33" s="681"/>
      <c r="R33" s="681"/>
    </row>
    <row r="34" spans="1:18" ht="12.75">
      <c r="A34" s="158"/>
      <c r="B34" s="681"/>
      <c r="C34" s="681"/>
      <c r="D34" s="681"/>
      <c r="E34" s="681"/>
      <c r="F34" s="681"/>
      <c r="G34" s="681"/>
      <c r="H34" s="681"/>
      <c r="I34" s="681"/>
      <c r="J34" s="681"/>
      <c r="K34" s="681"/>
      <c r="L34" s="681"/>
      <c r="M34" s="681"/>
      <c r="N34" s="681"/>
      <c r="O34" s="681"/>
      <c r="P34" s="681"/>
      <c r="Q34" s="681"/>
      <c r="R34" s="681"/>
    </row>
    <row r="35" spans="1:18" ht="12.75">
      <c r="A35" s="158"/>
      <c r="B35" s="681"/>
      <c r="C35" s="681"/>
      <c r="D35" s="681"/>
      <c r="E35" s="681"/>
      <c r="F35" s="681"/>
      <c r="G35" s="681"/>
      <c r="H35" s="681"/>
      <c r="I35" s="681"/>
      <c r="J35" s="681"/>
      <c r="K35" s="681"/>
      <c r="L35" s="681"/>
      <c r="M35" s="681"/>
      <c r="N35" s="681"/>
      <c r="O35" s="681"/>
      <c r="P35" s="681"/>
      <c r="Q35" s="681"/>
      <c r="R35" s="681"/>
    </row>
    <row r="36" spans="1:18" ht="12.75">
      <c r="A36" s="158"/>
      <c r="B36" s="681"/>
      <c r="C36" s="681"/>
      <c r="D36" s="681"/>
      <c r="E36" s="681"/>
      <c r="F36" s="681"/>
      <c r="G36" s="681"/>
      <c r="H36" s="681"/>
      <c r="I36" s="681"/>
      <c r="J36" s="681"/>
      <c r="K36" s="681"/>
      <c r="L36" s="681"/>
      <c r="M36" s="681"/>
      <c r="N36" s="681"/>
      <c r="O36" s="681"/>
      <c r="P36" s="681"/>
      <c r="Q36" s="681"/>
      <c r="R36" s="681"/>
    </row>
    <row r="37" spans="1:18" ht="12.75">
      <c r="A37" s="158"/>
      <c r="B37" s="681"/>
      <c r="C37" s="681"/>
      <c r="D37" s="681"/>
      <c r="E37" s="681"/>
      <c r="F37" s="681"/>
      <c r="G37" s="681"/>
      <c r="H37" s="681"/>
      <c r="I37" s="681"/>
      <c r="J37" s="681"/>
      <c r="K37" s="681"/>
      <c r="L37" s="681"/>
      <c r="M37" s="681"/>
      <c r="N37" s="681"/>
      <c r="O37" s="681"/>
      <c r="P37" s="681"/>
      <c r="Q37" s="681"/>
      <c r="R37" s="681"/>
    </row>
    <row r="38" spans="1:18" ht="12.75">
      <c r="A38" s="158"/>
      <c r="B38" s="681"/>
      <c r="C38" s="681"/>
      <c r="D38" s="681"/>
      <c r="E38" s="681"/>
      <c r="F38" s="681"/>
      <c r="G38" s="681"/>
      <c r="H38" s="681"/>
      <c r="I38" s="681"/>
      <c r="J38" s="681"/>
      <c r="K38" s="681"/>
      <c r="L38" s="681"/>
      <c r="M38" s="681"/>
      <c r="N38" s="681"/>
      <c r="O38" s="681"/>
      <c r="P38" s="681"/>
      <c r="Q38" s="681"/>
      <c r="R38" s="681"/>
    </row>
    <row r="39" spans="1:18" ht="12.75">
      <c r="A39" s="158"/>
      <c r="B39" s="681"/>
      <c r="C39" s="681"/>
      <c r="D39" s="681"/>
      <c r="E39" s="681"/>
      <c r="F39" s="681"/>
      <c r="G39" s="681"/>
      <c r="H39" s="681"/>
      <c r="I39" s="681"/>
      <c r="J39" s="681"/>
      <c r="K39" s="681"/>
      <c r="L39" s="681"/>
      <c r="M39" s="681"/>
      <c r="N39" s="681"/>
      <c r="O39" s="681"/>
      <c r="P39" s="681"/>
      <c r="Q39" s="681"/>
      <c r="R39" s="681"/>
    </row>
  </sheetData>
  <sheetProtection/>
  <mergeCells count="25">
    <mergeCell ref="S11:S13"/>
    <mergeCell ref="B13:D13"/>
    <mergeCell ref="C14:D14"/>
    <mergeCell ref="B17:D17"/>
    <mergeCell ref="C21:D21"/>
    <mergeCell ref="B23:D23"/>
    <mergeCell ref="B22:D22"/>
    <mergeCell ref="B11:D11"/>
    <mergeCell ref="B12:D12"/>
    <mergeCell ref="L9:L10"/>
    <mergeCell ref="M9:M10"/>
    <mergeCell ref="N9:O9"/>
    <mergeCell ref="P9:P10"/>
    <mergeCell ref="Q9:Q10"/>
    <mergeCell ref="R9:R10"/>
    <mergeCell ref="A5:R5"/>
    <mergeCell ref="A7:R7"/>
    <mergeCell ref="A9:A10"/>
    <mergeCell ref="B9:D10"/>
    <mergeCell ref="E9:E10"/>
    <mergeCell ref="F9:G9"/>
    <mergeCell ref="H9:H10"/>
    <mergeCell ref="I9:I10"/>
    <mergeCell ref="J9:J10"/>
    <mergeCell ref="K9:K10"/>
  </mergeCells>
  <printOptions/>
  <pageMargins left="0.35433070866141736" right="0.1968503937007874" top="0.3937007874015748" bottom="0.196850393700787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5"/>
  <sheetViews>
    <sheetView zoomScalePageLayoutView="0" workbookViewId="0" topLeftCell="A1">
      <selection activeCell="D8" sqref="D1:E16384"/>
    </sheetView>
  </sheetViews>
  <sheetFormatPr defaultColWidth="9.140625" defaultRowHeight="12.75"/>
  <cols>
    <col min="1" max="1" width="4.57421875" style="66" customWidth="1"/>
    <col min="2" max="2" width="1.8515625" style="66" customWidth="1"/>
    <col min="3" max="3" width="51.7109375" style="66" customWidth="1"/>
    <col min="4" max="5" width="15.421875" style="66" customWidth="1"/>
    <col min="6" max="16384" width="9.140625" style="66" customWidth="1"/>
  </cols>
  <sheetData>
    <row r="1" ht="12.75">
      <c r="C1" s="779"/>
    </row>
    <row r="2" spans="1:5" ht="12.75">
      <c r="A2" s="681"/>
      <c r="B2" s="681"/>
      <c r="C2" s="235" t="s">
        <v>933</v>
      </c>
      <c r="D2" s="236"/>
      <c r="E2" s="236"/>
    </row>
    <row r="3" spans="1:5" ht="12.75">
      <c r="A3" s="681"/>
      <c r="B3" s="681"/>
      <c r="C3" s="981" t="s">
        <v>934</v>
      </c>
      <c r="D3" s="982"/>
      <c r="E3" s="982"/>
    </row>
    <row r="4" spans="1:5" ht="12.75">
      <c r="A4" s="681"/>
      <c r="B4" s="681"/>
      <c r="C4" s="681"/>
      <c r="D4" s="681"/>
      <c r="E4" s="681"/>
    </row>
    <row r="5" spans="1:5" ht="45" customHeight="1">
      <c r="A5" s="960" t="s">
        <v>935</v>
      </c>
      <c r="B5" s="960"/>
      <c r="C5" s="960"/>
      <c r="D5" s="960"/>
      <c r="E5" s="960"/>
    </row>
    <row r="6" spans="1:5" ht="12.75" customHeight="1">
      <c r="A6" s="686"/>
      <c r="B6" s="686"/>
      <c r="C6" s="686"/>
      <c r="D6" s="686"/>
      <c r="E6" s="686"/>
    </row>
    <row r="7" spans="1:5" ht="15" customHeight="1">
      <c r="A7" s="960" t="s">
        <v>936</v>
      </c>
      <c r="B7" s="960"/>
      <c r="C7" s="960"/>
      <c r="D7" s="960"/>
      <c r="E7" s="960"/>
    </row>
    <row r="8" spans="1:5" ht="15">
      <c r="A8" s="780"/>
      <c r="B8" s="780"/>
      <c r="C8" s="780"/>
      <c r="D8" s="780"/>
      <c r="E8" s="780"/>
    </row>
    <row r="9" spans="1:5" ht="66" customHeight="1">
      <c r="A9" s="747" t="s">
        <v>4</v>
      </c>
      <c r="B9" s="961" t="s">
        <v>397</v>
      </c>
      <c r="C9" s="983"/>
      <c r="D9" s="747" t="s">
        <v>7</v>
      </c>
      <c r="E9" s="747" t="s">
        <v>8</v>
      </c>
    </row>
    <row r="10" spans="1:5" ht="15.75">
      <c r="A10" s="743">
        <v>1</v>
      </c>
      <c r="B10" s="984">
        <v>2</v>
      </c>
      <c r="C10" s="985"/>
      <c r="D10" s="743">
        <v>3</v>
      </c>
      <c r="E10" s="743">
        <v>4</v>
      </c>
    </row>
    <row r="11" spans="1:5" ht="15" customHeight="1">
      <c r="A11" s="786" t="s">
        <v>218</v>
      </c>
      <c r="B11" s="986" t="s">
        <v>937</v>
      </c>
      <c r="C11" s="987"/>
      <c r="D11" s="787">
        <f>D12+D13+D14</f>
        <v>0</v>
      </c>
      <c r="E11" s="787">
        <f>E12+E13+E14</f>
        <v>0</v>
      </c>
    </row>
    <row r="12" spans="1:5" ht="15" customHeight="1">
      <c r="A12" s="744" t="s">
        <v>398</v>
      </c>
      <c r="B12" s="751"/>
      <c r="C12" s="745" t="s">
        <v>938</v>
      </c>
      <c r="D12" s="744"/>
      <c r="E12" s="781"/>
    </row>
    <row r="13" spans="1:5" ht="30" customHeight="1">
      <c r="A13" s="744" t="s">
        <v>399</v>
      </c>
      <c r="B13" s="751"/>
      <c r="C13" s="745" t="s">
        <v>939</v>
      </c>
      <c r="D13" s="744"/>
      <c r="E13" s="781"/>
    </row>
    <row r="14" spans="1:5" ht="15" customHeight="1">
      <c r="A14" s="744" t="s">
        <v>261</v>
      </c>
      <c r="B14" s="782"/>
      <c r="C14" s="783" t="s">
        <v>940</v>
      </c>
      <c r="D14" s="744"/>
      <c r="E14" s="781"/>
    </row>
    <row r="15" spans="1:5" ht="15" customHeight="1">
      <c r="A15" s="786" t="s">
        <v>219</v>
      </c>
      <c r="B15" s="975" t="s">
        <v>941</v>
      </c>
      <c r="C15" s="976"/>
      <c r="D15" s="787">
        <f>D16+D17</f>
        <v>0</v>
      </c>
      <c r="E15" s="787">
        <f>E16+E17</f>
        <v>0</v>
      </c>
    </row>
    <row r="16" spans="1:5" ht="15" customHeight="1">
      <c r="A16" s="744" t="s">
        <v>321</v>
      </c>
      <c r="B16" s="750"/>
      <c r="C16" s="784" t="s">
        <v>942</v>
      </c>
      <c r="D16" s="744"/>
      <c r="E16" s="781"/>
    </row>
    <row r="17" spans="1:5" ht="15" customHeight="1">
      <c r="A17" s="744" t="s">
        <v>323</v>
      </c>
      <c r="B17" s="750"/>
      <c r="C17" s="784" t="s">
        <v>943</v>
      </c>
      <c r="D17" s="744"/>
      <c r="E17" s="781"/>
    </row>
    <row r="18" spans="1:5" ht="15" customHeight="1">
      <c r="A18" s="744" t="s">
        <v>221</v>
      </c>
      <c r="B18" s="977" t="s">
        <v>944</v>
      </c>
      <c r="C18" s="978"/>
      <c r="D18" s="744"/>
      <c r="E18" s="781"/>
    </row>
    <row r="19" spans="1:5" ht="15" customHeight="1">
      <c r="A19" s="744" t="s">
        <v>222</v>
      </c>
      <c r="B19" s="785" t="s">
        <v>945</v>
      </c>
      <c r="C19" s="784"/>
      <c r="D19" s="744"/>
      <c r="E19" s="781"/>
    </row>
    <row r="20" spans="1:5" ht="15" customHeight="1">
      <c r="A20" s="744" t="s">
        <v>223</v>
      </c>
      <c r="B20" s="977" t="s">
        <v>946</v>
      </c>
      <c r="C20" s="979"/>
      <c r="D20" s="744"/>
      <c r="E20" s="781"/>
    </row>
    <row r="21" spans="1:5" ht="15" customHeight="1">
      <c r="A21" s="744" t="s">
        <v>225</v>
      </c>
      <c r="B21" s="977" t="s">
        <v>947</v>
      </c>
      <c r="C21" s="979"/>
      <c r="D21" s="744"/>
      <c r="E21" s="781"/>
    </row>
    <row r="22" spans="1:5" ht="15" customHeight="1">
      <c r="A22" s="786" t="s">
        <v>227</v>
      </c>
      <c r="B22" s="788" t="s">
        <v>215</v>
      </c>
      <c r="C22" s="789"/>
      <c r="D22" s="787">
        <f>IF(D11+D15+D18+D19+D20+D21=FBA!F38,D11+D15+D18+D19+D20+D21,0)</f>
        <v>0</v>
      </c>
      <c r="E22" s="787">
        <f>IF(E11+E15+E18+E19+E20+E21=FBA!G38,E11+E15+E18+E19+E20+E21,0)</f>
        <v>0</v>
      </c>
    </row>
    <row r="23" spans="1:5" ht="15" customHeight="1">
      <c r="A23" s="170"/>
      <c r="B23" s="171"/>
      <c r="C23" s="172"/>
      <c r="D23" s="170"/>
      <c r="E23" s="173"/>
    </row>
    <row r="24" spans="1:5" ht="12.75" customHeight="1">
      <c r="A24" s="77" t="s">
        <v>400</v>
      </c>
      <c r="B24" s="174"/>
      <c r="C24" s="174"/>
      <c r="D24" s="159"/>
      <c r="E24" s="159"/>
    </row>
    <row r="25" spans="1:5" ht="12.75">
      <c r="A25" s="980" t="s">
        <v>401</v>
      </c>
      <c r="B25" s="980"/>
      <c r="C25" s="980"/>
      <c r="D25" s="980"/>
      <c r="E25" s="980"/>
    </row>
  </sheetData>
  <sheetProtection/>
  <mergeCells count="11">
    <mergeCell ref="B11:C11"/>
    <mergeCell ref="B15:C15"/>
    <mergeCell ref="B18:C18"/>
    <mergeCell ref="B20:C20"/>
    <mergeCell ref="B21:C21"/>
    <mergeCell ref="A25:E25"/>
    <mergeCell ref="C3:E3"/>
    <mergeCell ref="A5:E5"/>
    <mergeCell ref="A7:E7"/>
    <mergeCell ref="B9:C9"/>
    <mergeCell ref="B10:C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Justas</cp:lastModifiedBy>
  <cp:lastPrinted>2014-04-22T11:25:33Z</cp:lastPrinted>
  <dcterms:created xsi:type="dcterms:W3CDTF">1996-10-14T23:33:28Z</dcterms:created>
  <dcterms:modified xsi:type="dcterms:W3CDTF">2014-05-07T07:25:55Z</dcterms:modified>
  <cp:category/>
  <cp:version/>
  <cp:contentType/>
  <cp:contentStatus/>
</cp:coreProperties>
</file>